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1A359FDF-99EB-4AB8-AF2A-3A4AFC668F31}" xr6:coauthVersionLast="47" xr6:coauthVersionMax="47" xr10:uidLastSave="{00000000-0000-0000-0000-000000000000}"/>
  <bookViews>
    <workbookView xWindow="-120" yWindow="-120" windowWidth="20730" windowHeight="11160" tabRatio="838" activeTab="2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3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1">'Розшифровка 1 до Формування'!$4:$6</definedName>
    <definedName name="_xlnm.Print_Titles" localSheetId="2">'Розшифровка 2 до формування'!$4:$6</definedName>
    <definedName name="_xlnm.Print_Titles" localSheetId="3">'Розшифровка до Руху'!$4:$6</definedName>
    <definedName name="_xlnm.Print_Titles" localSheetId="4">'Розшифровка кап'!$4:$6</definedName>
    <definedName name="_xlnm.Print_Titles" localSheetId="0">'Фінансовий план КНП'!$47:$49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Формування'!$A$1:$K$119</definedName>
    <definedName name="_xlnm.Print_Area" localSheetId="2">'Розшифровка 2 до формування'!$A$1:$K$232</definedName>
    <definedName name="_xlnm.Print_Area" localSheetId="3">'Розшифровка до Руху'!$A$1:$J$83</definedName>
    <definedName name="_xlnm.Print_Area" localSheetId="5">'Розшифровка за джерелами'!$A$1:$AE$46</definedName>
    <definedName name="_xlnm.Print_Area" localSheetId="4">'Розшифровка кап'!$A$1:$J$44</definedName>
    <definedName name="_xlnm.Print_Area" localSheetId="0">'Фінансовий план КНП'!$A$1:$J$201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4" i="14" l="1"/>
  <c r="C181" i="14"/>
  <c r="D181" i="14"/>
  <c r="E158" i="14"/>
  <c r="F137" i="14"/>
  <c r="D137" i="14"/>
  <c r="G120" i="14"/>
  <c r="I120" i="14"/>
  <c r="D125" i="14"/>
  <c r="E125" i="14"/>
  <c r="F125" i="14"/>
  <c r="G125" i="14"/>
  <c r="H125" i="14"/>
  <c r="I125" i="14"/>
  <c r="J125" i="14"/>
  <c r="C125" i="14"/>
  <c r="D128" i="14"/>
  <c r="E128" i="14"/>
  <c r="F128" i="14"/>
  <c r="G128" i="14"/>
  <c r="H128" i="14"/>
  <c r="I128" i="14"/>
  <c r="J128" i="14"/>
  <c r="C128" i="14"/>
  <c r="D129" i="14"/>
  <c r="E129" i="14"/>
  <c r="F129" i="14"/>
  <c r="G129" i="14"/>
  <c r="H129" i="14"/>
  <c r="I129" i="14"/>
  <c r="J129" i="14"/>
  <c r="C129" i="14"/>
  <c r="D130" i="14"/>
  <c r="E130" i="14"/>
  <c r="F130" i="14"/>
  <c r="G130" i="14"/>
  <c r="H130" i="14"/>
  <c r="I130" i="14"/>
  <c r="J130" i="14"/>
  <c r="C130" i="14"/>
  <c r="D118" i="14"/>
  <c r="E118" i="14"/>
  <c r="F118" i="14"/>
  <c r="G118" i="14"/>
  <c r="H118" i="14"/>
  <c r="I118" i="14"/>
  <c r="J118" i="14"/>
  <c r="C118" i="14"/>
  <c r="D117" i="14"/>
  <c r="E117" i="14"/>
  <c r="F117" i="14"/>
  <c r="G117" i="14"/>
  <c r="H117" i="14"/>
  <c r="I117" i="14"/>
  <c r="J117" i="14"/>
  <c r="C117" i="14"/>
  <c r="D116" i="14"/>
  <c r="E116" i="14"/>
  <c r="F116" i="14"/>
  <c r="G116" i="14"/>
  <c r="H116" i="14"/>
  <c r="I116" i="14"/>
  <c r="J116" i="14"/>
  <c r="C116" i="14"/>
  <c r="D115" i="14"/>
  <c r="E115" i="14"/>
  <c r="F115" i="14"/>
  <c r="G115" i="14"/>
  <c r="H115" i="14"/>
  <c r="I115" i="14"/>
  <c r="J115" i="14"/>
  <c r="C115" i="14"/>
  <c r="E67" i="14"/>
  <c r="E51" i="14"/>
  <c r="D17" i="22"/>
  <c r="E17" i="22"/>
  <c r="E19" i="22"/>
  <c r="F19" i="22"/>
  <c r="D19" i="22"/>
  <c r="D18" i="22"/>
  <c r="F18" i="22"/>
  <c r="F17" i="22"/>
  <c r="F16" i="22"/>
  <c r="F15" i="22"/>
  <c r="F12" i="22"/>
  <c r="F10" i="22"/>
  <c r="F9" i="22"/>
  <c r="H77" i="14"/>
  <c r="I77" i="14"/>
  <c r="J77" i="14"/>
  <c r="G77" i="14"/>
  <c r="H67" i="14"/>
  <c r="I67" i="14"/>
  <c r="J67" i="14"/>
  <c r="G67" i="14"/>
  <c r="G89" i="22"/>
  <c r="H89" i="22"/>
  <c r="I89" i="22"/>
  <c r="J89" i="22"/>
  <c r="K89" i="22"/>
  <c r="F89" i="22"/>
  <c r="G86" i="22"/>
  <c r="H86" i="22"/>
  <c r="I86" i="22"/>
  <c r="J86" i="22"/>
  <c r="K86" i="22"/>
  <c r="F86" i="22"/>
  <c r="G111" i="22"/>
  <c r="H111" i="22"/>
  <c r="I111" i="22"/>
  <c r="J111" i="22"/>
  <c r="K111" i="22"/>
  <c r="F111" i="22"/>
  <c r="G81" i="22"/>
  <c r="H81" i="22"/>
  <c r="I81" i="22"/>
  <c r="J81" i="22"/>
  <c r="K81" i="22"/>
  <c r="F81" i="22"/>
  <c r="G73" i="22"/>
  <c r="H73" i="22"/>
  <c r="I73" i="22"/>
  <c r="J73" i="22"/>
  <c r="K73" i="22"/>
  <c r="F73" i="22"/>
  <c r="G96" i="22"/>
  <c r="H96" i="22"/>
  <c r="I96" i="22"/>
  <c r="J96" i="22"/>
  <c r="K96" i="22"/>
  <c r="G97" i="22"/>
  <c r="H97" i="22"/>
  <c r="I97" i="22"/>
  <c r="J97" i="22"/>
  <c r="K97" i="22"/>
  <c r="F97" i="22"/>
  <c r="G94" i="22"/>
  <c r="H94" i="22"/>
  <c r="I94" i="22"/>
  <c r="J94" i="22"/>
  <c r="K94" i="22"/>
  <c r="G95" i="22"/>
  <c r="H95" i="22"/>
  <c r="I95" i="22"/>
  <c r="J95" i="22"/>
  <c r="K95" i="22"/>
  <c r="F95" i="22"/>
  <c r="F96" i="22"/>
  <c r="F94" i="22"/>
  <c r="G90" i="22"/>
  <c r="H90" i="22"/>
  <c r="I90" i="22"/>
  <c r="J90" i="22"/>
  <c r="K90" i="22"/>
  <c r="F90" i="22"/>
  <c r="G84" i="22"/>
  <c r="H84" i="22"/>
  <c r="I84" i="22"/>
  <c r="J84" i="22"/>
  <c r="K84" i="22"/>
  <c r="F84" i="22"/>
  <c r="G107" i="22"/>
  <c r="H107" i="22"/>
  <c r="I107" i="22"/>
  <c r="J107" i="22"/>
  <c r="K107" i="22"/>
  <c r="F107" i="22"/>
  <c r="G92" i="22"/>
  <c r="H92" i="22"/>
  <c r="I92" i="22"/>
  <c r="J92" i="22"/>
  <c r="K92" i="22"/>
  <c r="F92" i="22"/>
  <c r="G88" i="22"/>
  <c r="H88" i="22"/>
  <c r="I88" i="22"/>
  <c r="J88" i="22"/>
  <c r="K88" i="22"/>
  <c r="F88" i="22"/>
  <c r="G83" i="22"/>
  <c r="H83" i="22"/>
  <c r="I83" i="22"/>
  <c r="J83" i="22"/>
  <c r="K83" i="22"/>
  <c r="F83" i="22"/>
  <c r="G82" i="22"/>
  <c r="H82" i="22"/>
  <c r="I82" i="22"/>
  <c r="J82" i="22"/>
  <c r="K82" i="22"/>
  <c r="F82" i="22"/>
  <c r="G91" i="22"/>
  <c r="H91" i="22"/>
  <c r="I91" i="22"/>
  <c r="J91" i="22"/>
  <c r="K91" i="22"/>
  <c r="F91" i="22"/>
  <c r="G80" i="22"/>
  <c r="H80" i="22"/>
  <c r="I80" i="22"/>
  <c r="J80" i="22"/>
  <c r="K80" i="22"/>
  <c r="F80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F78" i="22"/>
  <c r="F79" i="22"/>
  <c r="F77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F75" i="22"/>
  <c r="F76" i="22"/>
  <c r="F74" i="22"/>
  <c r="G72" i="22"/>
  <c r="H72" i="22"/>
  <c r="I72" i="22"/>
  <c r="J72" i="22"/>
  <c r="K72" i="22"/>
  <c r="F72" i="22"/>
  <c r="G53" i="22"/>
  <c r="H53" i="22"/>
  <c r="I53" i="22"/>
  <c r="J53" i="22"/>
  <c r="K53" i="22"/>
  <c r="F53" i="22"/>
  <c r="G60" i="22"/>
  <c r="H60" i="22"/>
  <c r="I60" i="22"/>
  <c r="J60" i="22"/>
  <c r="K60" i="22"/>
  <c r="F60" i="22"/>
  <c r="G52" i="22"/>
  <c r="H52" i="22"/>
  <c r="I52" i="22"/>
  <c r="J52" i="22"/>
  <c r="K52" i="22"/>
  <c r="F52" i="22"/>
  <c r="G51" i="22"/>
  <c r="H51" i="22"/>
  <c r="I51" i="22"/>
  <c r="J51" i="22"/>
  <c r="K51" i="22"/>
  <c r="F51" i="22"/>
  <c r="G50" i="22"/>
  <c r="H50" i="22"/>
  <c r="I50" i="22"/>
  <c r="J50" i="22"/>
  <c r="K50" i="22"/>
  <c r="F50" i="22"/>
  <c r="G45" i="22"/>
  <c r="H45" i="22"/>
  <c r="I45" i="22"/>
  <c r="J45" i="22"/>
  <c r="K45" i="22"/>
  <c r="F45" i="22"/>
  <c r="G38" i="22"/>
  <c r="H38" i="22"/>
  <c r="I38" i="22"/>
  <c r="J38" i="22"/>
  <c r="K38" i="22"/>
  <c r="F38" i="22"/>
  <c r="G33" i="22"/>
  <c r="H33" i="22"/>
  <c r="I33" i="22"/>
  <c r="J33" i="22"/>
  <c r="K33" i="22"/>
  <c r="F33" i="22"/>
  <c r="P12" i="26"/>
  <c r="E53" i="14" s="1"/>
  <c r="G36" i="22"/>
  <c r="H36" i="22"/>
  <c r="I36" i="22"/>
  <c r="J36" i="22"/>
  <c r="K36" i="22"/>
  <c r="F36" i="22"/>
  <c r="G35" i="22"/>
  <c r="H35" i="22"/>
  <c r="I35" i="22"/>
  <c r="J35" i="22"/>
  <c r="K35" i="22"/>
  <c r="F35" i="22"/>
  <c r="F34" i="22"/>
  <c r="G32" i="22"/>
  <c r="H32" i="22"/>
  <c r="I32" i="22"/>
  <c r="J32" i="22"/>
  <c r="K32" i="22"/>
  <c r="F32" i="22"/>
  <c r="G31" i="22"/>
  <c r="H31" i="22"/>
  <c r="I31" i="22"/>
  <c r="J31" i="22"/>
  <c r="K31" i="22"/>
  <c r="F31" i="22"/>
  <c r="G30" i="22"/>
  <c r="H30" i="22"/>
  <c r="I30" i="22"/>
  <c r="J30" i="22"/>
  <c r="K30" i="22"/>
  <c r="F30" i="22"/>
  <c r="I26" i="22"/>
  <c r="J26" i="22"/>
  <c r="K26" i="22"/>
  <c r="H26" i="22"/>
  <c r="H16" i="22"/>
  <c r="I16" i="22"/>
  <c r="J16" i="22"/>
  <c r="K16" i="22"/>
  <c r="H17" i="22"/>
  <c r="I17" i="22"/>
  <c r="J17" i="22"/>
  <c r="K17" i="22"/>
  <c r="H18" i="22"/>
  <c r="I18" i="22"/>
  <c r="J18" i="22"/>
  <c r="K18" i="22"/>
  <c r="H19" i="22"/>
  <c r="I19" i="22"/>
  <c r="J19" i="22"/>
  <c r="K19" i="22"/>
  <c r="I15" i="22"/>
  <c r="J15" i="22"/>
  <c r="K15" i="22"/>
  <c r="H15" i="22"/>
  <c r="I12" i="22"/>
  <c r="J12" i="22"/>
  <c r="K12" i="22"/>
  <c r="H12" i="22"/>
  <c r="H10" i="22"/>
  <c r="I10" i="22"/>
  <c r="J10" i="22"/>
  <c r="K10" i="22"/>
  <c r="F17" i="23"/>
  <c r="H19" i="23"/>
  <c r="I19" i="23"/>
  <c r="J19" i="23"/>
  <c r="G19" i="23"/>
  <c r="H22" i="23"/>
  <c r="I22" i="23"/>
  <c r="J22" i="23"/>
  <c r="G22" i="23"/>
  <c r="F21" i="23"/>
  <c r="H21" i="23"/>
  <c r="I21" i="23"/>
  <c r="J21" i="23"/>
  <c r="G21" i="23"/>
  <c r="H20" i="23"/>
  <c r="I20" i="23"/>
  <c r="J20" i="23"/>
  <c r="G20" i="23"/>
  <c r="H18" i="23"/>
  <c r="I18" i="23"/>
  <c r="J18" i="23"/>
  <c r="G18" i="23"/>
  <c r="H15" i="23"/>
  <c r="I15" i="23"/>
  <c r="J15" i="23"/>
  <c r="G15" i="23"/>
  <c r="H11" i="23"/>
  <c r="I11" i="23"/>
  <c r="J11" i="23"/>
  <c r="G11" i="23"/>
  <c r="G185" i="26"/>
  <c r="H185" i="26"/>
  <c r="I185" i="26"/>
  <c r="J185" i="26"/>
  <c r="K185" i="26"/>
  <c r="F185" i="26"/>
  <c r="G188" i="26"/>
  <c r="G189" i="26"/>
  <c r="G187" i="26"/>
  <c r="H187" i="26"/>
  <c r="I187" i="26"/>
  <c r="J187" i="26"/>
  <c r="K187" i="26"/>
  <c r="G146" i="26"/>
  <c r="F206" i="26"/>
  <c r="F187" i="26"/>
  <c r="F53" i="26"/>
  <c r="H75" i="23"/>
  <c r="I75" i="23"/>
  <c r="J75" i="23"/>
  <c r="G75" i="23"/>
  <c r="F78" i="23"/>
  <c r="F77" i="23"/>
  <c r="F76" i="23"/>
  <c r="F37" i="24"/>
  <c r="F38" i="24"/>
  <c r="F39" i="24"/>
  <c r="H35" i="24"/>
  <c r="I35" i="24"/>
  <c r="J35" i="24"/>
  <c r="G35" i="24"/>
  <c r="F36" i="24"/>
  <c r="F75" i="23" l="1"/>
  <c r="F35" i="24"/>
  <c r="F8" i="24" l="1"/>
  <c r="U18" i="9"/>
  <c r="AB30" i="9"/>
  <c r="AC30" i="9"/>
  <c r="AD30" i="9"/>
  <c r="AE30" i="9"/>
  <c r="AA30" i="9" s="1"/>
  <c r="Q30" i="9"/>
  <c r="AB31" i="9"/>
  <c r="AC31" i="9"/>
  <c r="AD31" i="9"/>
  <c r="AE31" i="9"/>
  <c r="L19" i="9"/>
  <c r="L20" i="9"/>
  <c r="L21" i="9"/>
  <c r="L22" i="9"/>
  <c r="L23" i="9"/>
  <c r="L24" i="9"/>
  <c r="L25" i="9"/>
  <c r="L26" i="9"/>
  <c r="L27" i="9"/>
  <c r="L28" i="9"/>
  <c r="L29" i="9"/>
  <c r="L31" i="9"/>
  <c r="L32" i="9"/>
  <c r="N18" i="9"/>
  <c r="O18" i="9"/>
  <c r="P18" i="9"/>
  <c r="M18" i="9"/>
  <c r="Q25" i="9"/>
  <c r="Q26" i="9"/>
  <c r="Q27" i="9"/>
  <c r="Q28" i="9"/>
  <c r="Q29" i="9"/>
  <c r="Q31" i="9"/>
  <c r="Q32" i="9"/>
  <c r="V31" i="9"/>
  <c r="AB20" i="9"/>
  <c r="AA20" i="9" s="1"/>
  <c r="AC20" i="9"/>
  <c r="AD20" i="9"/>
  <c r="AE20" i="9"/>
  <c r="AB21" i="9"/>
  <c r="AC21" i="9"/>
  <c r="AD21" i="9"/>
  <c r="AE21" i="9"/>
  <c r="AB22" i="9"/>
  <c r="AC22" i="9"/>
  <c r="AA22" i="9" s="1"/>
  <c r="AD22" i="9"/>
  <c r="AE22" i="9"/>
  <c r="AB23" i="9"/>
  <c r="AC23" i="9"/>
  <c r="AD23" i="9"/>
  <c r="AE23" i="9"/>
  <c r="AB24" i="9"/>
  <c r="AC24" i="9"/>
  <c r="AD24" i="9"/>
  <c r="AE24" i="9"/>
  <c r="AB25" i="9"/>
  <c r="AC25" i="9"/>
  <c r="AD25" i="9"/>
  <c r="AE25" i="9"/>
  <c r="AB26" i="9"/>
  <c r="AC26" i="9"/>
  <c r="AD26" i="9"/>
  <c r="AE26" i="9"/>
  <c r="AB27" i="9"/>
  <c r="AC27" i="9"/>
  <c r="AD27" i="9"/>
  <c r="AE27" i="9"/>
  <c r="AB28" i="9"/>
  <c r="AC28" i="9"/>
  <c r="AD28" i="9"/>
  <c r="AE28" i="9"/>
  <c r="AB29" i="9"/>
  <c r="AC29" i="9"/>
  <c r="AD29" i="9"/>
  <c r="AE29" i="9"/>
  <c r="AB32" i="9"/>
  <c r="AC32" i="9"/>
  <c r="AD32" i="9"/>
  <c r="AE32" i="9"/>
  <c r="AA32" i="9" s="1"/>
  <c r="AC19" i="9"/>
  <c r="AD19" i="9"/>
  <c r="AE19" i="9"/>
  <c r="AB19" i="9"/>
  <c r="AB18" i="9" s="1"/>
  <c r="V32" i="9"/>
  <c r="V26" i="9"/>
  <c r="V27" i="9"/>
  <c r="V28" i="9"/>
  <c r="V29" i="9"/>
  <c r="V19" i="9"/>
  <c r="V20" i="9"/>
  <c r="V21" i="9"/>
  <c r="V22" i="9"/>
  <c r="V23" i="9"/>
  <c r="V24" i="9"/>
  <c r="V25" i="9"/>
  <c r="X18" i="9"/>
  <c r="Y18" i="9"/>
  <c r="Z18" i="9"/>
  <c r="W18" i="9"/>
  <c r="S18" i="9"/>
  <c r="T18" i="9"/>
  <c r="R18" i="9"/>
  <c r="R33" i="9" s="1"/>
  <c r="Q20" i="9"/>
  <c r="Q21" i="9"/>
  <c r="Q22" i="9"/>
  <c r="Q23" i="9"/>
  <c r="Q24" i="9"/>
  <c r="Q19" i="9"/>
  <c r="AA23" i="9" l="1"/>
  <c r="AA21" i="9"/>
  <c r="AA19" i="9"/>
  <c r="AA29" i="9"/>
  <c r="AA28" i="9"/>
  <c r="AA27" i="9"/>
  <c r="AA26" i="9"/>
  <c r="AA25" i="9"/>
  <c r="AA24" i="9"/>
  <c r="AD18" i="9"/>
  <c r="L18" i="9"/>
  <c r="AA31" i="9"/>
  <c r="AC18" i="9"/>
  <c r="AE18" i="9"/>
  <c r="V18" i="9"/>
  <c r="Q18" i="9"/>
  <c r="AA18" i="9" l="1"/>
  <c r="D8" i="24" l="1"/>
  <c r="D26" i="23"/>
  <c r="E53" i="26"/>
  <c r="E29" i="22"/>
  <c r="I29" i="22"/>
  <c r="H29" i="22"/>
  <c r="C8" i="24"/>
  <c r="C35" i="24"/>
  <c r="C22" i="23"/>
  <c r="C19" i="23"/>
  <c r="C15" i="23"/>
  <c r="C12" i="23" s="1"/>
  <c r="C11" i="23"/>
  <c r="C10" i="23"/>
  <c r="D223" i="26"/>
  <c r="D222" i="26" s="1"/>
  <c r="D212" i="26"/>
  <c r="D210" i="26"/>
  <c r="D209" i="26" s="1"/>
  <c r="D206" i="26"/>
  <c r="D205" i="26" s="1"/>
  <c r="D113" i="26"/>
  <c r="D111" i="26" s="1"/>
  <c r="D78" i="26"/>
  <c r="D56" i="26"/>
  <c r="D26" i="26"/>
  <c r="D25" i="26"/>
  <c r="D18" i="26"/>
  <c r="D17" i="26"/>
  <c r="D116" i="22"/>
  <c r="D37" i="22"/>
  <c r="C17" i="23" l="1"/>
  <c r="D220" i="26"/>
  <c r="D203" i="26"/>
  <c r="F188" i="14"/>
  <c r="F187" i="14"/>
  <c r="H53" i="26" l="1"/>
  <c r="K53" i="26"/>
  <c r="J53" i="26"/>
  <c r="I53" i="26"/>
  <c r="G59" i="26"/>
  <c r="U13" i="26"/>
  <c r="J54" i="14" s="1"/>
  <c r="M91" i="14" l="1"/>
  <c r="L91" i="14"/>
  <c r="M90" i="14"/>
  <c r="L90" i="14"/>
  <c r="K37" i="22"/>
  <c r="H37" i="22"/>
  <c r="G34" i="22"/>
  <c r="C136" i="14" l="1"/>
  <c r="D134" i="14"/>
  <c r="E134" i="14"/>
  <c r="F134" i="14"/>
  <c r="G134" i="14"/>
  <c r="C134" i="14"/>
  <c r="C114" i="14"/>
  <c r="C145" i="14" l="1"/>
  <c r="U30" i="26"/>
  <c r="T30" i="26"/>
  <c r="S30" i="26"/>
  <c r="R30" i="26"/>
  <c r="Q30" i="26"/>
  <c r="P30" i="26"/>
  <c r="O30" i="26"/>
  <c r="N30" i="26"/>
  <c r="U29" i="26"/>
  <c r="T29" i="26"/>
  <c r="S29" i="26"/>
  <c r="R29" i="26"/>
  <c r="Q29" i="26"/>
  <c r="P29" i="26"/>
  <c r="O29" i="26"/>
  <c r="N29" i="26"/>
  <c r="U28" i="26"/>
  <c r="J71" i="14" s="1"/>
  <c r="Q71" i="14" s="1"/>
  <c r="T28" i="26"/>
  <c r="I71" i="14" s="1"/>
  <c r="S28" i="26"/>
  <c r="H71" i="14" s="1"/>
  <c r="O71" i="14" s="1"/>
  <c r="R28" i="26"/>
  <c r="G71" i="14" s="1"/>
  <c r="P28" i="26"/>
  <c r="E71" i="14" s="1"/>
  <c r="O28" i="26"/>
  <c r="N28" i="26"/>
  <c r="U27" i="26"/>
  <c r="J70" i="14" s="1"/>
  <c r="T27" i="26"/>
  <c r="I70" i="14" s="1"/>
  <c r="S27" i="26"/>
  <c r="H70" i="14" s="1"/>
  <c r="R27" i="26"/>
  <c r="G70" i="14" s="1"/>
  <c r="P27" i="26"/>
  <c r="E70" i="14" s="1"/>
  <c r="O27" i="26"/>
  <c r="N27" i="26"/>
  <c r="U26" i="26"/>
  <c r="T26" i="26"/>
  <c r="S26" i="26"/>
  <c r="R26" i="26"/>
  <c r="Q26" i="26"/>
  <c r="P26" i="26"/>
  <c r="O26" i="26"/>
  <c r="N26" i="26"/>
  <c r="U22" i="26"/>
  <c r="J63" i="14" s="1"/>
  <c r="T22" i="26"/>
  <c r="I63" i="14" s="1"/>
  <c r="S22" i="26"/>
  <c r="H63" i="14" s="1"/>
  <c r="R22" i="26"/>
  <c r="G63" i="14" s="1"/>
  <c r="P22" i="26"/>
  <c r="E63" i="14" s="1"/>
  <c r="O22" i="26"/>
  <c r="N22" i="26"/>
  <c r="O21" i="26"/>
  <c r="N21" i="26"/>
  <c r="O20" i="26"/>
  <c r="N20" i="26"/>
  <c r="O13" i="26"/>
  <c r="R13" i="26"/>
  <c r="G54" i="14" s="1"/>
  <c r="S13" i="26"/>
  <c r="H54" i="14" s="1"/>
  <c r="T13" i="26"/>
  <c r="I54" i="14" s="1"/>
  <c r="O14" i="26"/>
  <c r="O34" i="26" s="1"/>
  <c r="O40" i="26" s="1"/>
  <c r="R14" i="26"/>
  <c r="G55" i="14" s="1"/>
  <c r="N55" i="14" s="1"/>
  <c r="S14" i="26"/>
  <c r="H55" i="14" s="1"/>
  <c r="O55" i="14" s="1"/>
  <c r="T14" i="26"/>
  <c r="I55" i="14" s="1"/>
  <c r="P55" i="14" s="1"/>
  <c r="U14" i="26"/>
  <c r="J55" i="14" s="1"/>
  <c r="Q55" i="14" s="1"/>
  <c r="O15" i="26"/>
  <c r="P15" i="26"/>
  <c r="E56" i="14" s="1"/>
  <c r="Q15" i="26"/>
  <c r="R15" i="26"/>
  <c r="G56" i="14" s="1"/>
  <c r="S15" i="26"/>
  <c r="H56" i="14" s="1"/>
  <c r="T15" i="26"/>
  <c r="I56" i="14" s="1"/>
  <c r="U15" i="26"/>
  <c r="J56" i="14" s="1"/>
  <c r="N13" i="26"/>
  <c r="N14" i="26"/>
  <c r="N15" i="26"/>
  <c r="I226" i="26"/>
  <c r="J226" i="26"/>
  <c r="K226" i="26"/>
  <c r="H226" i="26"/>
  <c r="H25" i="22"/>
  <c r="Q25" i="22" s="1"/>
  <c r="I25" i="22"/>
  <c r="R25" i="22" s="1"/>
  <c r="J25" i="22"/>
  <c r="S25" i="22" s="1"/>
  <c r="N19" i="22"/>
  <c r="M19" i="22"/>
  <c r="M15" i="22"/>
  <c r="N14" i="22"/>
  <c r="P14" i="22"/>
  <c r="Q14" i="22"/>
  <c r="R14" i="22"/>
  <c r="S14" i="22"/>
  <c r="T14" i="22"/>
  <c r="M14" i="22"/>
  <c r="F63" i="14" l="1"/>
  <c r="N71" i="14"/>
  <c r="P71" i="14"/>
  <c r="O33" i="26"/>
  <c r="O39" i="26" s="1"/>
  <c r="T35" i="26"/>
  <c r="N33" i="26"/>
  <c r="N39" i="26" s="1"/>
  <c r="R35" i="26"/>
  <c r="P35" i="26"/>
  <c r="N35" i="26"/>
  <c r="N41" i="26" s="1"/>
  <c r="N34" i="26"/>
  <c r="N40" i="26" s="1"/>
  <c r="S35" i="26"/>
  <c r="O35" i="26"/>
  <c r="O41" i="26" s="1"/>
  <c r="U35" i="26"/>
  <c r="E91" i="14" l="1"/>
  <c r="P41" i="26" s="1"/>
  <c r="J91" i="14"/>
  <c r="U41" i="26" s="1"/>
  <c r="H91" i="14"/>
  <c r="S41" i="26" s="1"/>
  <c r="G91" i="14"/>
  <c r="R41" i="26" s="1"/>
  <c r="I91" i="14"/>
  <c r="T41" i="26" s="1"/>
  <c r="F11" i="22"/>
  <c r="M121" i="14" l="1"/>
  <c r="L121" i="14"/>
  <c r="H18" i="9"/>
  <c r="H33" i="9" s="1"/>
  <c r="I18" i="9"/>
  <c r="I33" i="9" s="1"/>
  <c r="J18" i="9"/>
  <c r="J33" i="9" s="1"/>
  <c r="K18" i="9"/>
  <c r="K33" i="9" s="1"/>
  <c r="M33" i="9"/>
  <c r="N33" i="9"/>
  <c r="O33" i="9"/>
  <c r="P33" i="9"/>
  <c r="S33" i="9"/>
  <c r="T33" i="9"/>
  <c r="U33" i="9"/>
  <c r="W33" i="9"/>
  <c r="X33" i="9"/>
  <c r="Y33" i="9"/>
  <c r="Z33" i="9"/>
  <c r="M102" i="14"/>
  <c r="L102" i="14"/>
  <c r="M98" i="14"/>
  <c r="L98" i="14"/>
  <c r="G100" i="22"/>
  <c r="G101" i="22"/>
  <c r="G102" i="22"/>
  <c r="G99" i="22"/>
  <c r="E85" i="26"/>
  <c r="F166" i="14" l="1"/>
  <c r="E8" i="24" l="1"/>
  <c r="C7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J7" i="24"/>
  <c r="I7" i="24"/>
  <c r="H7" i="24"/>
  <c r="G7" i="24"/>
  <c r="E35" i="24"/>
  <c r="D35" i="24"/>
  <c r="E7" i="24" l="1"/>
  <c r="D7" i="24"/>
  <c r="E75" i="23" l="1"/>
  <c r="D75" i="23"/>
  <c r="C75" i="23"/>
  <c r="E26" i="23"/>
  <c r="F74" i="23"/>
  <c r="F73" i="23"/>
  <c r="F72" i="23"/>
  <c r="F71" i="23"/>
  <c r="F70" i="23"/>
  <c r="F69" i="23"/>
  <c r="F58" i="23"/>
  <c r="F57" i="23"/>
  <c r="F56" i="23"/>
  <c r="F55" i="23"/>
  <c r="F54" i="23"/>
  <c r="F53" i="23"/>
  <c r="F52" i="23"/>
  <c r="F51" i="23"/>
  <c r="F50" i="23"/>
  <c r="F49" i="23"/>
  <c r="J26" i="23"/>
  <c r="J25" i="23" s="1"/>
  <c r="J24" i="23" s="1"/>
  <c r="I26" i="23"/>
  <c r="I25" i="23" s="1"/>
  <c r="I24" i="23" s="1"/>
  <c r="H26" i="23"/>
  <c r="H25" i="23" s="1"/>
  <c r="H24" i="23" s="1"/>
  <c r="G26" i="23"/>
  <c r="C26" i="23"/>
  <c r="C25" i="23" l="1"/>
  <c r="C24" i="23" s="1"/>
  <c r="E25" i="23"/>
  <c r="E24" i="23" s="1"/>
  <c r="D25" i="23"/>
  <c r="D24" i="23" s="1"/>
  <c r="F26" i="23"/>
  <c r="G25" i="23"/>
  <c r="G24" i="23" s="1"/>
  <c r="F24" i="23" s="1"/>
  <c r="F80" i="23"/>
  <c r="D10" i="23"/>
  <c r="E192" i="14"/>
  <c r="E196" i="14" s="1"/>
  <c r="C185" i="14"/>
  <c r="F25" i="23" l="1"/>
  <c r="F91" i="14"/>
  <c r="K116" i="22"/>
  <c r="J116" i="22"/>
  <c r="I116" i="22"/>
  <c r="H116" i="22"/>
  <c r="G116" i="22"/>
  <c r="F116" i="22"/>
  <c r="E116" i="22"/>
  <c r="D71" i="22"/>
  <c r="D196" i="26"/>
  <c r="D195" i="26" s="1"/>
  <c r="D107" i="26" l="1"/>
  <c r="D20" i="26" l="1"/>
  <c r="K196" i="26" l="1"/>
  <c r="J196" i="26"/>
  <c r="I196" i="26"/>
  <c r="H196" i="26"/>
  <c r="F196" i="26"/>
  <c r="E196" i="26"/>
  <c r="F113" i="26"/>
  <c r="F111" i="26" s="1"/>
  <c r="O14" i="22" s="1"/>
  <c r="K107" i="26"/>
  <c r="J107" i="26"/>
  <c r="I107" i="26"/>
  <c r="H107" i="26"/>
  <c r="F107" i="26"/>
  <c r="E107" i="26"/>
  <c r="H63" i="26"/>
  <c r="G196" i="26" l="1"/>
  <c r="F29" i="22"/>
  <c r="E181" i="14"/>
  <c r="F181" i="14"/>
  <c r="G15" i="22"/>
  <c r="D11" i="22"/>
  <c r="G98" i="22"/>
  <c r="F71" i="22"/>
  <c r="G54" i="22" l="1"/>
  <c r="G55" i="22"/>
  <c r="G56" i="22"/>
  <c r="G57" i="22"/>
  <c r="G58" i="22"/>
  <c r="G59" i="22"/>
  <c r="G61" i="22"/>
  <c r="G62" i="22"/>
  <c r="G63" i="22"/>
  <c r="I20" i="26"/>
  <c r="J20" i="26"/>
  <c r="K20" i="26"/>
  <c r="H20" i="26"/>
  <c r="F223" i="26"/>
  <c r="G207" i="26"/>
  <c r="G206" i="26" s="1"/>
  <c r="G205" i="26" s="1"/>
  <c r="G211" i="26"/>
  <c r="G210" i="26" s="1"/>
  <c r="G213" i="26"/>
  <c r="G215" i="26"/>
  <c r="F212" i="26"/>
  <c r="F210" i="26"/>
  <c r="F205" i="26"/>
  <c r="F220" i="26" l="1"/>
  <c r="O15" i="22" s="1"/>
  <c r="F222" i="26"/>
  <c r="K203" i="26"/>
  <c r="T19" i="22" s="1"/>
  <c r="H203" i="26"/>
  <c r="Q19" i="22" s="1"/>
  <c r="J203" i="26"/>
  <c r="S19" i="22" s="1"/>
  <c r="I203" i="26"/>
  <c r="R19" i="22" s="1"/>
  <c r="G212" i="26"/>
  <c r="G209" i="26" s="1"/>
  <c r="G203" i="26" s="1"/>
  <c r="F209" i="26"/>
  <c r="F203" i="26" s="1"/>
  <c r="O19" i="22" s="1"/>
  <c r="G19" i="22" l="1"/>
  <c r="P19" i="22" s="1"/>
  <c r="E195" i="26"/>
  <c r="F195" i="26"/>
  <c r="H195" i="26"/>
  <c r="I195" i="26"/>
  <c r="J195" i="26"/>
  <c r="K195" i="26"/>
  <c r="D185" i="26"/>
  <c r="M18" i="22" s="1"/>
  <c r="G198" i="26"/>
  <c r="G195" i="26" s="1"/>
  <c r="F77" i="14"/>
  <c r="F190" i="14"/>
  <c r="F194" i="14" s="1"/>
  <c r="F191" i="14"/>
  <c r="F195" i="14" s="1"/>
  <c r="F192" i="14"/>
  <c r="F196" i="14" s="1"/>
  <c r="E137" i="14"/>
  <c r="C192" i="14" l="1"/>
  <c r="C196" i="14" s="1"/>
  <c r="C191" i="14"/>
  <c r="C195" i="14" s="1"/>
  <c r="C190" i="14"/>
  <c r="C194" i="14" s="1"/>
  <c r="D49" i="22"/>
  <c r="D172" i="26"/>
  <c r="D164" i="26"/>
  <c r="D144" i="26"/>
  <c r="N16" i="26" s="1"/>
  <c r="D139" i="26"/>
  <c r="D63" i="26"/>
  <c r="D47" i="26"/>
  <c r="N25" i="26" s="1"/>
  <c r="D12" i="26"/>
  <c r="D27" i="26"/>
  <c r="U21" i="26"/>
  <c r="U20" i="26"/>
  <c r="T21" i="26"/>
  <c r="T20" i="26"/>
  <c r="S20" i="26"/>
  <c r="S21" i="26"/>
  <c r="R21" i="26"/>
  <c r="R20" i="26"/>
  <c r="P21" i="26"/>
  <c r="E62" i="14" s="1"/>
  <c r="P20" i="26"/>
  <c r="E61" i="14" s="1"/>
  <c r="P14" i="26"/>
  <c r="P13" i="26"/>
  <c r="P33" i="26" l="1"/>
  <c r="E54" i="14"/>
  <c r="R33" i="26"/>
  <c r="G61" i="14"/>
  <c r="S34" i="26"/>
  <c r="H62" i="14"/>
  <c r="T33" i="26"/>
  <c r="I61" i="14"/>
  <c r="U33" i="26"/>
  <c r="J61" i="14"/>
  <c r="P34" i="26"/>
  <c r="E55" i="14"/>
  <c r="R34" i="26"/>
  <c r="G62" i="14"/>
  <c r="S33" i="26"/>
  <c r="H61" i="14"/>
  <c r="T34" i="26"/>
  <c r="I62" i="14"/>
  <c r="P62" i="14" s="1"/>
  <c r="U34" i="26"/>
  <c r="J62" i="14"/>
  <c r="Q62" i="14" s="1"/>
  <c r="N19" i="26"/>
  <c r="D19" i="26"/>
  <c r="D11" i="26"/>
  <c r="D138" i="26"/>
  <c r="D8" i="22"/>
  <c r="M8" i="22" s="1"/>
  <c r="C9" i="23"/>
  <c r="D22" i="23"/>
  <c r="D19" i="23"/>
  <c r="D15" i="23"/>
  <c r="D12" i="23" s="1"/>
  <c r="D11" i="23"/>
  <c r="F62" i="14" l="1"/>
  <c r="N62" i="14"/>
  <c r="O62" i="14"/>
  <c r="F61" i="14"/>
  <c r="J90" i="14"/>
  <c r="I90" i="14"/>
  <c r="H89" i="14"/>
  <c r="G90" i="14"/>
  <c r="E90" i="14"/>
  <c r="J89" i="14"/>
  <c r="I89" i="14"/>
  <c r="H90" i="14"/>
  <c r="Q91" i="14" s="1"/>
  <c r="G89" i="14"/>
  <c r="E89" i="14"/>
  <c r="D136" i="26"/>
  <c r="M10" i="22" s="1"/>
  <c r="D17" i="23"/>
  <c r="D9" i="23"/>
  <c r="D8" i="26"/>
  <c r="M9" i="22" s="1"/>
  <c r="E71" i="26"/>
  <c r="G76" i="26"/>
  <c r="G77" i="26"/>
  <c r="G78" i="26"/>
  <c r="G79" i="26"/>
  <c r="G80" i="26"/>
  <c r="G81" i="26"/>
  <c r="G82" i="26"/>
  <c r="E47" i="26"/>
  <c r="O25" i="26" s="1"/>
  <c r="E27" i="26"/>
  <c r="F27" i="26"/>
  <c r="F20" i="26"/>
  <c r="G22" i="26"/>
  <c r="G23" i="26"/>
  <c r="G24" i="26"/>
  <c r="E20" i="26"/>
  <c r="F121" i="26"/>
  <c r="G12" i="22"/>
  <c r="N90" i="14" l="1"/>
  <c r="N102" i="14"/>
  <c r="N98" i="14"/>
  <c r="N121" i="14"/>
  <c r="P102" i="14"/>
  <c r="P90" i="14"/>
  <c r="P121" i="14"/>
  <c r="P98" i="14"/>
  <c r="F89" i="14"/>
  <c r="R102" i="14"/>
  <c r="R90" i="14"/>
  <c r="R121" i="14"/>
  <c r="R98" i="14"/>
  <c r="S121" i="14"/>
  <c r="S90" i="14"/>
  <c r="S102" i="14"/>
  <c r="S98" i="14"/>
  <c r="N91" i="14"/>
  <c r="P91" i="14"/>
  <c r="F90" i="14"/>
  <c r="O91" i="14" s="1"/>
  <c r="Q90" i="14"/>
  <c r="Q102" i="14"/>
  <c r="Q98" i="14"/>
  <c r="Q121" i="14"/>
  <c r="R91" i="14"/>
  <c r="S91" i="14"/>
  <c r="P39" i="26"/>
  <c r="R39" i="26"/>
  <c r="S40" i="26"/>
  <c r="T39" i="26"/>
  <c r="U39" i="26"/>
  <c r="P40" i="26"/>
  <c r="R40" i="26"/>
  <c r="S39" i="26"/>
  <c r="T40" i="26"/>
  <c r="U40" i="26"/>
  <c r="F19" i="26"/>
  <c r="E19" i="26"/>
  <c r="D25" i="22"/>
  <c r="D29" i="22"/>
  <c r="D53" i="26"/>
  <c r="D71" i="26"/>
  <c r="D86" i="26"/>
  <c r="D85" i="26" s="1"/>
  <c r="D96" i="26"/>
  <c r="D91" i="26" s="1"/>
  <c r="D121" i="26"/>
  <c r="D158" i="26"/>
  <c r="D157" i="26" s="1"/>
  <c r="D163" i="26"/>
  <c r="D226" i="26"/>
  <c r="D225" i="26" s="1"/>
  <c r="O102" i="14" l="1"/>
  <c r="O90" i="14"/>
  <c r="O98" i="14"/>
  <c r="N23" i="26"/>
  <c r="N36" i="26" s="1"/>
  <c r="N42" i="26" s="1"/>
  <c r="D7" i="22"/>
  <c r="M25" i="22"/>
  <c r="D83" i="26"/>
  <c r="M13" i="22" s="1"/>
  <c r="N12" i="26"/>
  <c r="N32" i="26" s="1"/>
  <c r="D62" i="26"/>
  <c r="D52" i="26"/>
  <c r="N11" i="26" s="1"/>
  <c r="D120" i="26"/>
  <c r="D116" i="26" s="1"/>
  <c r="M16" i="22" s="1"/>
  <c r="D155" i="26"/>
  <c r="M17" i="22" s="1"/>
  <c r="H71" i="22"/>
  <c r="H144" i="26"/>
  <c r="R16" i="26" s="1"/>
  <c r="G57" i="14" s="1"/>
  <c r="N18" i="26" l="1"/>
  <c r="N10" i="26" s="1"/>
  <c r="N37" i="26"/>
  <c r="N38" i="26"/>
  <c r="D50" i="26"/>
  <c r="M12" i="22" s="1"/>
  <c r="I71" i="22"/>
  <c r="J71" i="22"/>
  <c r="K71" i="22"/>
  <c r="E71" i="22"/>
  <c r="E37" i="22"/>
  <c r="G153" i="26"/>
  <c r="G152" i="26"/>
  <c r="G151" i="26"/>
  <c r="G150" i="26"/>
  <c r="G149" i="26"/>
  <c r="G148" i="26"/>
  <c r="G147" i="26"/>
  <c r="G145" i="26"/>
  <c r="K144" i="26"/>
  <c r="U16" i="26" s="1"/>
  <c r="J57" i="14" s="1"/>
  <c r="J144" i="26"/>
  <c r="T16" i="26" s="1"/>
  <c r="I57" i="14" s="1"/>
  <c r="I144" i="26"/>
  <c r="S16" i="26" s="1"/>
  <c r="H57" i="14" s="1"/>
  <c r="F144" i="26"/>
  <c r="P16" i="26" s="1"/>
  <c r="E57" i="14" s="1"/>
  <c r="E144" i="26"/>
  <c r="O16" i="26" s="1"/>
  <c r="G143" i="26"/>
  <c r="G142" i="26"/>
  <c r="G141" i="26"/>
  <c r="G140" i="26"/>
  <c r="K139" i="26"/>
  <c r="J139" i="26"/>
  <c r="I139" i="26"/>
  <c r="H139" i="26"/>
  <c r="H138" i="26" s="1"/>
  <c r="F139" i="26"/>
  <c r="E139" i="26"/>
  <c r="F12" i="26"/>
  <c r="E12" i="26"/>
  <c r="E191" i="14"/>
  <c r="E195" i="14" s="1"/>
  <c r="E190" i="14"/>
  <c r="D191" i="14"/>
  <c r="D195" i="14" s="1"/>
  <c r="D192" i="14"/>
  <c r="D196" i="14" s="1"/>
  <c r="D190" i="14"/>
  <c r="D194" i="14" s="1"/>
  <c r="D122" i="14"/>
  <c r="D119" i="14" s="1"/>
  <c r="E8" i="22"/>
  <c r="N8" i="22" s="1"/>
  <c r="H12" i="26"/>
  <c r="K12" i="26"/>
  <c r="J12" i="26"/>
  <c r="I27" i="26"/>
  <c r="I47" i="26"/>
  <c r="S25" i="26" s="1"/>
  <c r="H27" i="26"/>
  <c r="H47" i="26"/>
  <c r="R25" i="26" s="1"/>
  <c r="J63" i="26"/>
  <c r="I63" i="26"/>
  <c r="K63" i="26"/>
  <c r="G56" i="26"/>
  <c r="H19" i="26" l="1"/>
  <c r="I19" i="26"/>
  <c r="K11" i="26"/>
  <c r="H11" i="26"/>
  <c r="J11" i="26"/>
  <c r="F11" i="26"/>
  <c r="E11" i="26"/>
  <c r="E138" i="26"/>
  <c r="E136" i="26" s="1"/>
  <c r="N10" i="22" s="1"/>
  <c r="J138" i="26"/>
  <c r="J136" i="26" s="1"/>
  <c r="K138" i="26"/>
  <c r="K136" i="26" s="1"/>
  <c r="I138" i="26"/>
  <c r="I136" i="26" s="1"/>
  <c r="F138" i="26"/>
  <c r="F136" i="26" s="1"/>
  <c r="I12" i="26"/>
  <c r="G144" i="26"/>
  <c r="Q16" i="26" s="1"/>
  <c r="G139" i="26"/>
  <c r="H136" i="26"/>
  <c r="Q10" i="22" s="1"/>
  <c r="E8" i="26"/>
  <c r="N9" i="22" s="1"/>
  <c r="O10" i="22" l="1"/>
  <c r="T10" i="22"/>
  <c r="R10" i="22"/>
  <c r="S10" i="22"/>
  <c r="I11" i="26"/>
  <c r="G138" i="26"/>
  <c r="G10" i="22"/>
  <c r="G136" i="26"/>
  <c r="H8" i="26"/>
  <c r="F47" i="26"/>
  <c r="P25" i="26" s="1"/>
  <c r="F164" i="26"/>
  <c r="P19" i="26" s="1"/>
  <c r="E60" i="14" s="1"/>
  <c r="E164" i="26"/>
  <c r="E223" i="26"/>
  <c r="G10" i="23" l="1"/>
  <c r="H9" i="22" s="1"/>
  <c r="Q9" i="22" s="1"/>
  <c r="E220" i="26"/>
  <c r="N15" i="22" s="1"/>
  <c r="E222" i="26"/>
  <c r="O19" i="26"/>
  <c r="P10" i="22"/>
  <c r="F8" i="26"/>
  <c r="J139" i="14"/>
  <c r="I143" i="14"/>
  <c r="F121" i="14"/>
  <c r="F120" i="14"/>
  <c r="I122" i="14"/>
  <c r="J122" i="14"/>
  <c r="G122" i="14"/>
  <c r="K27" i="26"/>
  <c r="G227" i="26"/>
  <c r="Q22" i="26" s="1"/>
  <c r="Q35" i="26" s="1"/>
  <c r="Q41" i="26" s="1"/>
  <c r="G26" i="22"/>
  <c r="G25" i="22" s="1"/>
  <c r="P25" i="22" s="1"/>
  <c r="F56" i="14"/>
  <c r="D56" i="14" s="1"/>
  <c r="G119" i="14" l="1"/>
  <c r="K19" i="26"/>
  <c r="H122" i="14"/>
  <c r="F8" i="22"/>
  <c r="O8" i="22" s="1"/>
  <c r="O9" i="22"/>
  <c r="G103" i="22" l="1"/>
  <c r="G93" i="22"/>
  <c r="J49" i="22"/>
  <c r="J29" i="22"/>
  <c r="G29" i="26"/>
  <c r="G30" i="26"/>
  <c r="G31" i="26"/>
  <c r="J27" i="26"/>
  <c r="G44" i="26"/>
  <c r="G38" i="26"/>
  <c r="G39" i="26"/>
  <c r="G37" i="26"/>
  <c r="G43" i="26"/>
  <c r="G16" i="26"/>
  <c r="G14" i="26"/>
  <c r="G66" i="26"/>
  <c r="G67" i="26"/>
  <c r="J19" i="26" l="1"/>
  <c r="I8" i="26"/>
  <c r="H10" i="23" s="1"/>
  <c r="I9" i="22" s="1"/>
  <c r="G27" i="26"/>
  <c r="K29" i="22"/>
  <c r="G29" i="22" s="1"/>
  <c r="G160" i="26"/>
  <c r="G161" i="26"/>
  <c r="G162" i="26"/>
  <c r="G159" i="26"/>
  <c r="G158" i="26" s="1"/>
  <c r="I223" i="26"/>
  <c r="J223" i="26"/>
  <c r="K223" i="26"/>
  <c r="J47" i="26"/>
  <c r="T25" i="26" s="1"/>
  <c r="K47" i="26"/>
  <c r="U25" i="26" s="1"/>
  <c r="G13" i="26"/>
  <c r="G15" i="26"/>
  <c r="G17" i="26"/>
  <c r="G18" i="26"/>
  <c r="G21" i="26"/>
  <c r="G20" i="26" s="1"/>
  <c r="G25" i="26"/>
  <c r="G26" i="26"/>
  <c r="G28" i="26"/>
  <c r="G32" i="26"/>
  <c r="G33" i="26"/>
  <c r="G34" i="26"/>
  <c r="G35" i="26"/>
  <c r="G36" i="26"/>
  <c r="G40" i="26"/>
  <c r="G41" i="26"/>
  <c r="G42" i="26"/>
  <c r="G45" i="26"/>
  <c r="G46" i="26"/>
  <c r="G48" i="26"/>
  <c r="Q27" i="26" s="1"/>
  <c r="G49" i="26"/>
  <c r="G125" i="26"/>
  <c r="G126" i="26"/>
  <c r="G128" i="26"/>
  <c r="G129" i="26"/>
  <c r="G130" i="26"/>
  <c r="G123" i="26"/>
  <c r="G124" i="26"/>
  <c r="G122" i="26"/>
  <c r="G109" i="26"/>
  <c r="G108" i="26"/>
  <c r="G200" i="26"/>
  <c r="G224" i="26"/>
  <c r="H223" i="26"/>
  <c r="G180" i="26"/>
  <c r="G182" i="26"/>
  <c r="G181" i="26"/>
  <c r="G179" i="26"/>
  <c r="G178" i="26"/>
  <c r="G177" i="26"/>
  <c r="G176" i="26"/>
  <c r="G175" i="26"/>
  <c r="G173" i="26"/>
  <c r="G165" i="26"/>
  <c r="G166" i="26"/>
  <c r="G167" i="26"/>
  <c r="G168" i="26"/>
  <c r="G170" i="26"/>
  <c r="G171" i="26"/>
  <c r="I164" i="26"/>
  <c r="S19" i="26" s="1"/>
  <c r="H60" i="14" s="1"/>
  <c r="J164" i="26"/>
  <c r="K164" i="26"/>
  <c r="U19" i="26" s="1"/>
  <c r="J60" i="14" s="1"/>
  <c r="H164" i="26"/>
  <c r="G95" i="26"/>
  <c r="G94" i="26"/>
  <c r="G93" i="26"/>
  <c r="G98" i="26"/>
  <c r="G99" i="26"/>
  <c r="G100" i="26"/>
  <c r="G101" i="26"/>
  <c r="G102" i="26"/>
  <c r="G103" i="26"/>
  <c r="G104" i="26"/>
  <c r="G105" i="26"/>
  <c r="G106" i="26"/>
  <c r="G97" i="26"/>
  <c r="G84" i="26"/>
  <c r="G87" i="26"/>
  <c r="G88" i="26"/>
  <c r="G89" i="26"/>
  <c r="G90" i="26"/>
  <c r="G69" i="26"/>
  <c r="Q20" i="26" s="1"/>
  <c r="G70" i="26"/>
  <c r="G72" i="26"/>
  <c r="G73" i="26"/>
  <c r="G75" i="26"/>
  <c r="G60" i="26"/>
  <c r="G61" i="26"/>
  <c r="G64" i="26"/>
  <c r="G65" i="26"/>
  <c r="G68" i="26"/>
  <c r="G55" i="26"/>
  <c r="G57" i="26"/>
  <c r="G58" i="26"/>
  <c r="G54" i="26"/>
  <c r="F226" i="26"/>
  <c r="F225" i="26" s="1"/>
  <c r="F25" i="22" s="1"/>
  <c r="O25" i="22" s="1"/>
  <c r="G226" i="26"/>
  <c r="G225" i="26" s="1"/>
  <c r="H225" i="26"/>
  <c r="I225" i="26"/>
  <c r="J225" i="26"/>
  <c r="K225" i="26"/>
  <c r="E226" i="26"/>
  <c r="E225" i="26" s="1"/>
  <c r="O18" i="22"/>
  <c r="Q18" i="22"/>
  <c r="R18" i="22"/>
  <c r="S18" i="22"/>
  <c r="T18" i="22"/>
  <c r="E185" i="26"/>
  <c r="N18" i="22" s="1"/>
  <c r="F172" i="26"/>
  <c r="H172" i="26"/>
  <c r="I172" i="26"/>
  <c r="J172" i="26"/>
  <c r="K172" i="26"/>
  <c r="E172" i="26"/>
  <c r="E163" i="26" s="1"/>
  <c r="F158" i="26"/>
  <c r="F157" i="26" s="1"/>
  <c r="H158" i="26"/>
  <c r="I158" i="26"/>
  <c r="I157" i="26" s="1"/>
  <c r="J158" i="26"/>
  <c r="J157" i="26" s="1"/>
  <c r="K158" i="26"/>
  <c r="K157" i="26" s="1"/>
  <c r="E158" i="26"/>
  <c r="E157" i="26" s="1"/>
  <c r="H121" i="26"/>
  <c r="I121" i="26"/>
  <c r="J121" i="26"/>
  <c r="K121" i="26"/>
  <c r="E121" i="26"/>
  <c r="F96" i="26"/>
  <c r="H96" i="26"/>
  <c r="H91" i="26" s="1"/>
  <c r="I96" i="26"/>
  <c r="I91" i="26" s="1"/>
  <c r="J96" i="26"/>
  <c r="J91" i="26" s="1"/>
  <c r="K96" i="26"/>
  <c r="K91" i="26" s="1"/>
  <c r="E96" i="26"/>
  <c r="F86" i="26"/>
  <c r="H86" i="26"/>
  <c r="R12" i="26" s="1"/>
  <c r="G53" i="14" s="1"/>
  <c r="I86" i="26"/>
  <c r="J86" i="26"/>
  <c r="T12" i="26" s="1"/>
  <c r="I53" i="14" s="1"/>
  <c r="K86" i="26"/>
  <c r="J85" i="26"/>
  <c r="J83" i="26" s="1"/>
  <c r="S13" i="22" s="1"/>
  <c r="K85" i="26"/>
  <c r="F71" i="26"/>
  <c r="P23" i="26" s="1"/>
  <c r="H71" i="26"/>
  <c r="I71" i="26"/>
  <c r="S23" i="26" s="1"/>
  <c r="J71" i="26"/>
  <c r="K71" i="26"/>
  <c r="U23" i="26" s="1"/>
  <c r="E62" i="26"/>
  <c r="K52" i="26"/>
  <c r="U11" i="26" s="1"/>
  <c r="O12" i="26"/>
  <c r="O32" i="26" s="1"/>
  <c r="G113" i="22"/>
  <c r="G114" i="22"/>
  <c r="G105" i="22"/>
  <c r="G106" i="22"/>
  <c r="G108" i="22"/>
  <c r="G109" i="22"/>
  <c r="G110" i="22"/>
  <c r="G112" i="22"/>
  <c r="F49" i="22"/>
  <c r="F37" i="22"/>
  <c r="K25" i="22"/>
  <c r="T25" i="22" s="1"/>
  <c r="E49" i="22"/>
  <c r="E25" i="22"/>
  <c r="N25" i="22" s="1"/>
  <c r="U36" i="26" l="1"/>
  <c r="J64" i="14"/>
  <c r="J59" i="14" s="1"/>
  <c r="S36" i="26"/>
  <c r="H64" i="14"/>
  <c r="H59" i="14" s="1"/>
  <c r="P36" i="26"/>
  <c r="E64" i="14"/>
  <c r="Q14" i="26"/>
  <c r="O23" i="26"/>
  <c r="O36" i="26" s="1"/>
  <c r="O42" i="26" s="1"/>
  <c r="T23" i="26"/>
  <c r="R9" i="22"/>
  <c r="O38" i="26"/>
  <c r="R23" i="26"/>
  <c r="U12" i="26"/>
  <c r="I85" i="26"/>
  <c r="I83" i="26" s="1"/>
  <c r="R13" i="22" s="1"/>
  <c r="S12" i="26"/>
  <c r="P32" i="26"/>
  <c r="E88" i="14" s="1"/>
  <c r="G53" i="26"/>
  <c r="Q21" i="26"/>
  <c r="R19" i="26"/>
  <c r="T19" i="26"/>
  <c r="Q28" i="26"/>
  <c r="Q13" i="26"/>
  <c r="Q33" i="26" s="1"/>
  <c r="Q39" i="26" s="1"/>
  <c r="J62" i="26"/>
  <c r="K83" i="26"/>
  <c r="T13" i="22" s="1"/>
  <c r="H85" i="26"/>
  <c r="H83" i="26" s="1"/>
  <c r="Q13" i="22" s="1"/>
  <c r="F85" i="26"/>
  <c r="F62" i="26"/>
  <c r="G47" i="26"/>
  <c r="J220" i="26"/>
  <c r="S15" i="22" s="1"/>
  <c r="J222" i="26"/>
  <c r="I220" i="26"/>
  <c r="R15" i="22" s="1"/>
  <c r="I222" i="26"/>
  <c r="H220" i="26"/>
  <c r="Q15" i="22" s="1"/>
  <c r="H222" i="26"/>
  <c r="G107" i="26"/>
  <c r="K220" i="26"/>
  <c r="T15" i="22" s="1"/>
  <c r="K222" i="26"/>
  <c r="J120" i="26"/>
  <c r="J116" i="26" s="1"/>
  <c r="H120" i="26"/>
  <c r="H116" i="26" s="1"/>
  <c r="H62" i="26"/>
  <c r="G121" i="26"/>
  <c r="G120" i="26" s="1"/>
  <c r="G116" i="26" s="1"/>
  <c r="F163" i="26"/>
  <c r="F155" i="26" s="1"/>
  <c r="O17" i="22" s="1"/>
  <c r="H157" i="26"/>
  <c r="J8" i="26"/>
  <c r="E52" i="26"/>
  <c r="O11" i="26" s="1"/>
  <c r="K8" i="26"/>
  <c r="E120" i="26"/>
  <c r="E116" i="26" s="1"/>
  <c r="N16" i="22" s="1"/>
  <c r="K120" i="26"/>
  <c r="K116" i="26" s="1"/>
  <c r="F120" i="26"/>
  <c r="F116" i="26" s="1"/>
  <c r="O16" i="22" s="1"/>
  <c r="E91" i="26"/>
  <c r="E83" i="26" s="1"/>
  <c r="F91" i="26"/>
  <c r="F52" i="26"/>
  <c r="F57" i="14"/>
  <c r="G172" i="26"/>
  <c r="G12" i="26"/>
  <c r="K62" i="26"/>
  <c r="J52" i="26"/>
  <c r="T11" i="26" s="1"/>
  <c r="H163" i="26"/>
  <c r="J163" i="26"/>
  <c r="J155" i="26" s="1"/>
  <c r="H52" i="26"/>
  <c r="G63" i="26"/>
  <c r="I52" i="26"/>
  <c r="I62" i="26"/>
  <c r="G223" i="26"/>
  <c r="G96" i="26"/>
  <c r="G91" i="26" s="1"/>
  <c r="G164" i="26"/>
  <c r="I120" i="26"/>
  <c r="I116" i="26" s="1"/>
  <c r="E155" i="26"/>
  <c r="N17" i="22" s="1"/>
  <c r="K163" i="26"/>
  <c r="K155" i="26" s="1"/>
  <c r="I163" i="26"/>
  <c r="I155" i="26" s="1"/>
  <c r="G157" i="26"/>
  <c r="G86" i="26"/>
  <c r="G85" i="26" s="1"/>
  <c r="G71" i="26"/>
  <c r="G47" i="22"/>
  <c r="I37" i="22"/>
  <c r="J37" i="22"/>
  <c r="T32" i="26" l="1"/>
  <c r="I88" i="14" s="1"/>
  <c r="I60" i="14"/>
  <c r="R36" i="26"/>
  <c r="G64" i="14"/>
  <c r="R32" i="26"/>
  <c r="G88" i="14" s="1"/>
  <c r="G60" i="14"/>
  <c r="S32" i="26"/>
  <c r="H88" i="14" s="1"/>
  <c r="H53" i="14"/>
  <c r="U32" i="26"/>
  <c r="J88" i="14" s="1"/>
  <c r="J53" i="14"/>
  <c r="T36" i="26"/>
  <c r="I64" i="14"/>
  <c r="E92" i="14"/>
  <c r="P42" i="26" s="1"/>
  <c r="H92" i="14"/>
  <c r="S42" i="26" s="1"/>
  <c r="J92" i="14"/>
  <c r="U42" i="26" s="1"/>
  <c r="J10" i="23"/>
  <c r="K9" i="22" s="1"/>
  <c r="T9" i="22" s="1"/>
  <c r="I10" i="23"/>
  <c r="J9" i="22" s="1"/>
  <c r="S9" i="22" s="1"/>
  <c r="Q23" i="26"/>
  <c r="Q36" i="26" s="1"/>
  <c r="Q19" i="26"/>
  <c r="F83" i="26"/>
  <c r="O13" i="22" s="1"/>
  <c r="S11" i="26"/>
  <c r="Q34" i="26"/>
  <c r="Q40" i="26" s="1"/>
  <c r="O37" i="26"/>
  <c r="S37" i="26"/>
  <c r="S38" i="26"/>
  <c r="U38" i="26"/>
  <c r="U37" i="26"/>
  <c r="T17" i="22"/>
  <c r="R16" i="22"/>
  <c r="S18" i="26"/>
  <c r="Q16" i="22"/>
  <c r="P18" i="26"/>
  <c r="R37" i="26"/>
  <c r="R38" i="26"/>
  <c r="O18" i="26"/>
  <c r="O10" i="26" s="1"/>
  <c r="U18" i="26"/>
  <c r="U10" i="26" s="1"/>
  <c r="P11" i="26"/>
  <c r="T16" i="22"/>
  <c r="R18" i="26"/>
  <c r="S16" i="22"/>
  <c r="Q25" i="26"/>
  <c r="T18" i="26"/>
  <c r="T10" i="26" s="1"/>
  <c r="T38" i="26"/>
  <c r="T37" i="26"/>
  <c r="P38" i="26"/>
  <c r="P37" i="26"/>
  <c r="R11" i="26"/>
  <c r="H50" i="26"/>
  <c r="Q12" i="22" s="1"/>
  <c r="G52" i="26"/>
  <c r="Q12" i="26"/>
  <c r="I17" i="23"/>
  <c r="S17" i="22"/>
  <c r="H17" i="23"/>
  <c r="R17" i="22"/>
  <c r="G83" i="26"/>
  <c r="F50" i="26"/>
  <c r="O12" i="22" s="1"/>
  <c r="E50" i="26"/>
  <c r="G11" i="26"/>
  <c r="G220" i="26"/>
  <c r="P15" i="22" s="1"/>
  <c r="J50" i="26"/>
  <c r="G222" i="26"/>
  <c r="H155" i="26"/>
  <c r="E12" i="23"/>
  <c r="I50" i="26"/>
  <c r="G8" i="26"/>
  <c r="G7" i="26" s="1"/>
  <c r="G163" i="26"/>
  <c r="G155" i="26" s="1"/>
  <c r="G19" i="26"/>
  <c r="G62" i="26"/>
  <c r="K50" i="26"/>
  <c r="G46" i="22"/>
  <c r="F60" i="14" l="1"/>
  <c r="G59" i="14"/>
  <c r="F64" i="14"/>
  <c r="I59" i="14"/>
  <c r="T42" i="26"/>
  <c r="I92" i="14"/>
  <c r="F88" i="14"/>
  <c r="G92" i="14"/>
  <c r="F92" i="14" s="1"/>
  <c r="Q42" i="26" s="1"/>
  <c r="Q32" i="26"/>
  <c r="S10" i="26"/>
  <c r="Q11" i="26"/>
  <c r="R10" i="26"/>
  <c r="J17" i="23"/>
  <c r="Q18" i="26"/>
  <c r="G17" i="23"/>
  <c r="Q17" i="22"/>
  <c r="P10" i="26"/>
  <c r="G50" i="26"/>
  <c r="Q37" i="26"/>
  <c r="Q38" i="26"/>
  <c r="E7" i="26"/>
  <c r="N12" i="22"/>
  <c r="I7" i="26"/>
  <c r="R12" i="22"/>
  <c r="J7" i="26"/>
  <c r="S12" i="22"/>
  <c r="K7" i="26"/>
  <c r="T12" i="22"/>
  <c r="E17" i="23"/>
  <c r="F7" i="26"/>
  <c r="H7" i="26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L20" i="22"/>
  <c r="L21" i="22"/>
  <c r="L22" i="22"/>
  <c r="L23" i="22"/>
  <c r="H139" i="14"/>
  <c r="G139" i="14"/>
  <c r="I139" i="14"/>
  <c r="R42" i="26" l="1"/>
  <c r="Q10" i="26"/>
  <c r="P12" i="22"/>
  <c r="D136" i="14"/>
  <c r="D145" i="14" s="1"/>
  <c r="E9" i="23" l="1"/>
  <c r="E122" i="14" l="1"/>
  <c r="E119" i="14" s="1"/>
  <c r="F164" i="14"/>
  <c r="F165" i="14"/>
  <c r="F167" i="14"/>
  <c r="F168" i="14"/>
  <c r="K166" i="14"/>
  <c r="AC8" i="9"/>
  <c r="AC9" i="9"/>
  <c r="AC10" i="9"/>
  <c r="AC11" i="9"/>
  <c r="AC12" i="9"/>
  <c r="AC13" i="9"/>
  <c r="AC14" i="9"/>
  <c r="AC15" i="9"/>
  <c r="AC16" i="9"/>
  <c r="AC17" i="9"/>
  <c r="AB9" i="9"/>
  <c r="AB10" i="9"/>
  <c r="AB11" i="9"/>
  <c r="AB12" i="9"/>
  <c r="AB13" i="9"/>
  <c r="AB14" i="9"/>
  <c r="AB15" i="9"/>
  <c r="AB16" i="9"/>
  <c r="AB17" i="9"/>
  <c r="AB8" i="9"/>
  <c r="Q8" i="9"/>
  <c r="Q9" i="9"/>
  <c r="Q10" i="9"/>
  <c r="Q11" i="9"/>
  <c r="Q12" i="9"/>
  <c r="Q13" i="9"/>
  <c r="Q14" i="9"/>
  <c r="Q15" i="9"/>
  <c r="Q16" i="9"/>
  <c r="Q17" i="9"/>
  <c r="L8" i="9"/>
  <c r="L9" i="9"/>
  <c r="L10" i="9"/>
  <c r="L11" i="9"/>
  <c r="L12" i="9"/>
  <c r="L13" i="9"/>
  <c r="L14" i="9"/>
  <c r="L15" i="9"/>
  <c r="L16" i="9"/>
  <c r="L17" i="9"/>
  <c r="F131" i="14"/>
  <c r="F124" i="14"/>
  <c r="F123" i="14"/>
  <c r="AF13" i="9" l="1"/>
  <c r="AF17" i="9"/>
  <c r="AF16" i="9"/>
  <c r="AF11" i="9"/>
  <c r="AA15" i="9"/>
  <c r="J93" i="14"/>
  <c r="U43" i="26" s="1"/>
  <c r="I93" i="14"/>
  <c r="T43" i="26" s="1"/>
  <c r="AA13" i="9"/>
  <c r="AF12" i="9"/>
  <c r="AA12" i="9"/>
  <c r="AA8" i="9"/>
  <c r="AF8" i="9"/>
  <c r="AA10" i="9"/>
  <c r="AF10" i="9"/>
  <c r="AA9" i="9"/>
  <c r="AF9" i="9"/>
  <c r="AA11" i="9"/>
  <c r="AA17" i="9"/>
  <c r="AF15" i="9"/>
  <c r="AA16" i="9"/>
  <c r="AF14" i="9"/>
  <c r="AA14" i="9"/>
  <c r="G12" i="23"/>
  <c r="H9" i="23" l="1"/>
  <c r="G9" i="23" l="1"/>
  <c r="H12" i="23" l="1"/>
  <c r="F16" i="23"/>
  <c r="F15" i="23"/>
  <c r="F13" i="23"/>
  <c r="F11" i="23"/>
  <c r="F10" i="23"/>
  <c r="I8" i="22" l="1"/>
  <c r="H51" i="14" l="1"/>
  <c r="R8" i="22" s="1"/>
  <c r="H68" i="14" l="1"/>
  <c r="H52" i="14"/>
  <c r="H58" i="14" s="1"/>
  <c r="F73" i="14" l="1"/>
  <c r="V9" i="9"/>
  <c r="F126" i="14" l="1"/>
  <c r="F127" i="14"/>
  <c r="I11" i="22"/>
  <c r="H11" i="22"/>
  <c r="I9" i="23" l="1"/>
  <c r="J9" i="23"/>
  <c r="F22" i="23"/>
  <c r="V10" i="9"/>
  <c r="V11" i="9"/>
  <c r="V12" i="9"/>
  <c r="V13" i="9"/>
  <c r="V14" i="9"/>
  <c r="V15" i="9"/>
  <c r="V16" i="9"/>
  <c r="V17" i="9"/>
  <c r="V8" i="9"/>
  <c r="P120" i="14"/>
  <c r="J11" i="22"/>
  <c r="K11" i="22"/>
  <c r="E93" i="14"/>
  <c r="P43" i="26" s="1"/>
  <c r="F7" i="22"/>
  <c r="J12" i="23"/>
  <c r="H86" i="14"/>
  <c r="S8" i="26" s="1"/>
  <c r="J52" i="14"/>
  <c r="J100" i="14"/>
  <c r="J68" i="14"/>
  <c r="I68" i="14"/>
  <c r="G68" i="14"/>
  <c r="E68" i="14"/>
  <c r="E59" i="14"/>
  <c r="G9" i="22"/>
  <c r="P9" i="22" s="1"/>
  <c r="G70" i="22"/>
  <c r="G69" i="22"/>
  <c r="G68" i="22"/>
  <c r="G67" i="22"/>
  <c r="G66" i="22"/>
  <c r="G65" i="22"/>
  <c r="G64" i="22"/>
  <c r="G44" i="22"/>
  <c r="D59" i="14"/>
  <c r="F20" i="23"/>
  <c r="G23" i="22"/>
  <c r="I12" i="23"/>
  <c r="G42" i="22"/>
  <c r="G43" i="22"/>
  <c r="G39" i="22"/>
  <c r="G40" i="22"/>
  <c r="G41" i="22"/>
  <c r="E52" i="14"/>
  <c r="E58" i="14" s="1"/>
  <c r="D95" i="14"/>
  <c r="F27" i="23"/>
  <c r="F28" i="23"/>
  <c r="F29" i="23"/>
  <c r="F30" i="23"/>
  <c r="F31" i="23"/>
  <c r="F32" i="23"/>
  <c r="F33" i="23"/>
  <c r="F34" i="23"/>
  <c r="F42" i="23"/>
  <c r="F43" i="23"/>
  <c r="F44" i="23"/>
  <c r="F45" i="23"/>
  <c r="F46" i="23"/>
  <c r="F47" i="23"/>
  <c r="F48" i="23"/>
  <c r="F79" i="23"/>
  <c r="G16" i="22"/>
  <c r="P16" i="22" s="1"/>
  <c r="G18" i="22"/>
  <c r="P18" i="22" s="1"/>
  <c r="F139" i="14"/>
  <c r="F19" i="23"/>
  <c r="F18" i="23"/>
  <c r="G18" i="9"/>
  <c r="G33" i="9" s="1"/>
  <c r="F40" i="24"/>
  <c r="D131" i="26"/>
  <c r="D7" i="26"/>
  <c r="D152" i="14"/>
  <c r="E152" i="14"/>
  <c r="F152" i="14"/>
  <c r="G152" i="14"/>
  <c r="H152" i="14"/>
  <c r="I152" i="14"/>
  <c r="J152" i="14"/>
  <c r="C152" i="14"/>
  <c r="D147" i="14"/>
  <c r="E147" i="14"/>
  <c r="F147" i="14"/>
  <c r="G147" i="14"/>
  <c r="H147" i="14"/>
  <c r="I147" i="14"/>
  <c r="J147" i="14"/>
  <c r="C147" i="14"/>
  <c r="C157" i="14" s="1"/>
  <c r="E136" i="14"/>
  <c r="E145" i="14" s="1"/>
  <c r="D114" i="14"/>
  <c r="D132" i="14" s="1"/>
  <c r="E114" i="14"/>
  <c r="E132" i="14" s="1"/>
  <c r="C122" i="14"/>
  <c r="C119" i="14" s="1"/>
  <c r="C132" i="14" s="1"/>
  <c r="C163" i="14"/>
  <c r="D163" i="14"/>
  <c r="E163" i="14"/>
  <c r="AE33" i="9"/>
  <c r="AD33" i="9"/>
  <c r="AC33" i="9"/>
  <c r="AB33" i="9"/>
  <c r="V33" i="9"/>
  <c r="Q33" i="9"/>
  <c r="L33" i="9"/>
  <c r="G13" i="22"/>
  <c r="G21" i="22"/>
  <c r="G22" i="22"/>
  <c r="G104" i="22"/>
  <c r="E100" i="14"/>
  <c r="D100" i="14"/>
  <c r="E95" i="14"/>
  <c r="C95" i="14"/>
  <c r="D93" i="14"/>
  <c r="O43" i="26" s="1"/>
  <c r="C93" i="14"/>
  <c r="N43" i="26" s="1"/>
  <c r="D189" i="14"/>
  <c r="E189" i="14"/>
  <c r="E193" i="14" s="1"/>
  <c r="C189" i="14"/>
  <c r="D185" i="14"/>
  <c r="E185" i="14"/>
  <c r="F185" i="14"/>
  <c r="F177" i="14"/>
  <c r="F178" i="14"/>
  <c r="F179" i="14"/>
  <c r="D176" i="14"/>
  <c r="E176" i="14"/>
  <c r="G176" i="14"/>
  <c r="H176" i="14"/>
  <c r="I176" i="14"/>
  <c r="J176" i="14"/>
  <c r="C176" i="14"/>
  <c r="F173" i="14"/>
  <c r="F174" i="14"/>
  <c r="F175" i="14"/>
  <c r="D172" i="14"/>
  <c r="E172" i="14"/>
  <c r="G172" i="14"/>
  <c r="H172" i="14"/>
  <c r="I172" i="14"/>
  <c r="J172" i="14"/>
  <c r="C172" i="14"/>
  <c r="F170" i="14"/>
  <c r="F108" i="14"/>
  <c r="D107" i="14"/>
  <c r="E107" i="14"/>
  <c r="C107" i="14"/>
  <c r="F96" i="14"/>
  <c r="F97" i="14"/>
  <c r="F99" i="14"/>
  <c r="F101" i="14"/>
  <c r="F102" i="14"/>
  <c r="F103" i="14"/>
  <c r="F104" i="14"/>
  <c r="F105" i="14"/>
  <c r="F106" i="14"/>
  <c r="G100" i="14"/>
  <c r="H100" i="14"/>
  <c r="I100" i="14"/>
  <c r="C100" i="14"/>
  <c r="D68" i="14"/>
  <c r="C68" i="14"/>
  <c r="M62" i="14"/>
  <c r="F66" i="14"/>
  <c r="F69" i="14"/>
  <c r="F70" i="14"/>
  <c r="F71" i="14"/>
  <c r="F72" i="14"/>
  <c r="F75" i="14"/>
  <c r="F76" i="14"/>
  <c r="F78" i="14"/>
  <c r="F80" i="14"/>
  <c r="F81" i="14"/>
  <c r="F83" i="14"/>
  <c r="F84" i="14"/>
  <c r="C65" i="14"/>
  <c r="C59" i="14"/>
  <c r="D52" i="14"/>
  <c r="D58" i="14" s="1"/>
  <c r="C52" i="14"/>
  <c r="C58" i="14" s="1"/>
  <c r="K176" i="14"/>
  <c r="K172" i="14"/>
  <c r="K58" i="14"/>
  <c r="K74" i="14" s="1"/>
  <c r="K79" i="14" s="1"/>
  <c r="K82" i="14" s="1"/>
  <c r="E82" i="14"/>
  <c r="I157" i="14"/>
  <c r="I52" i="14"/>
  <c r="J95" i="14"/>
  <c r="P13" i="22" l="1"/>
  <c r="E13" i="22"/>
  <c r="M71" i="14"/>
  <c r="C85" i="14"/>
  <c r="M7" i="22" s="1"/>
  <c r="M11" i="22"/>
  <c r="F157" i="14"/>
  <c r="G157" i="14"/>
  <c r="E157" i="14"/>
  <c r="C74" i="14"/>
  <c r="F172" i="14"/>
  <c r="D157" i="14"/>
  <c r="H157" i="14"/>
  <c r="I7" i="22"/>
  <c r="G11" i="22"/>
  <c r="C193" i="14"/>
  <c r="D65" i="14"/>
  <c r="D79" i="14"/>
  <c r="E65" i="14"/>
  <c r="J86" i="14"/>
  <c r="U8" i="26" s="1"/>
  <c r="F189" i="14"/>
  <c r="F193" i="14" s="1"/>
  <c r="J157" i="14"/>
  <c r="G37" i="22"/>
  <c r="J163" i="14"/>
  <c r="H137" i="14"/>
  <c r="H136" i="14" s="1"/>
  <c r="H163" i="14"/>
  <c r="J134" i="14"/>
  <c r="C111" i="14"/>
  <c r="F176" i="14"/>
  <c r="H8" i="22"/>
  <c r="H134" i="14"/>
  <c r="D111" i="14"/>
  <c r="D86" i="14"/>
  <c r="O8" i="26" s="1"/>
  <c r="E86" i="14"/>
  <c r="P8" i="26" s="1"/>
  <c r="F110" i="14"/>
  <c r="F68" i="14"/>
  <c r="G85" i="22"/>
  <c r="G87" i="22"/>
  <c r="F55" i="14"/>
  <c r="F9" i="23"/>
  <c r="F12" i="23"/>
  <c r="C86" i="14"/>
  <c r="N8" i="26" s="1"/>
  <c r="I86" i="14"/>
  <c r="T8" i="26" s="1"/>
  <c r="F100" i="14"/>
  <c r="AA33" i="9"/>
  <c r="G34" i="9" s="1"/>
  <c r="I49" i="22"/>
  <c r="G17" i="22"/>
  <c r="P17" i="22" s="1"/>
  <c r="J107" i="14"/>
  <c r="J111" i="14" s="1"/>
  <c r="K8" i="22"/>
  <c r="H114" i="14"/>
  <c r="J8" i="22"/>
  <c r="E111" i="14"/>
  <c r="J65" i="14"/>
  <c r="T11" i="22" s="1"/>
  <c r="K49" i="22"/>
  <c r="H93" i="14"/>
  <c r="S43" i="26" s="1"/>
  <c r="H95" i="14"/>
  <c r="I65" i="14"/>
  <c r="S11" i="22" s="1"/>
  <c r="H65" i="14"/>
  <c r="H107" i="14"/>
  <c r="I95" i="14"/>
  <c r="I107" i="14"/>
  <c r="E11" i="22" l="1"/>
  <c r="E7" i="22" s="1"/>
  <c r="N13" i="22"/>
  <c r="H145" i="14"/>
  <c r="D85" i="14"/>
  <c r="N11" i="22"/>
  <c r="E85" i="14"/>
  <c r="O7" i="22" s="1"/>
  <c r="O11" i="22"/>
  <c r="H85" i="14"/>
  <c r="R7" i="22" s="1"/>
  <c r="H74" i="14"/>
  <c r="H79" i="14" s="1"/>
  <c r="R11" i="22"/>
  <c r="C158" i="14"/>
  <c r="C160" i="14" s="1"/>
  <c r="J51" i="14"/>
  <c r="J114" i="14"/>
  <c r="I51" i="14"/>
  <c r="I114" i="14"/>
  <c r="H7" i="22"/>
  <c r="G114" i="14"/>
  <c r="G132" i="14" s="1"/>
  <c r="G71" i="22"/>
  <c r="K7" i="22"/>
  <c r="J7" i="22"/>
  <c r="G52" i="14"/>
  <c r="F52" i="14" s="1"/>
  <c r="J137" i="14"/>
  <c r="J136" i="14" s="1"/>
  <c r="J145" i="14" s="1"/>
  <c r="H49" i="22"/>
  <c r="I137" i="14"/>
  <c r="I136" i="14" s="1"/>
  <c r="I163" i="14"/>
  <c r="I135" i="14"/>
  <c r="I134" i="14" s="1"/>
  <c r="E160" i="14"/>
  <c r="F67" i="14"/>
  <c r="G51" i="14"/>
  <c r="Q8" i="22" s="1"/>
  <c r="F53" i="14"/>
  <c r="D158" i="14"/>
  <c r="D160" i="14" s="1"/>
  <c r="F54" i="14"/>
  <c r="M55" i="14" s="1"/>
  <c r="G49" i="22"/>
  <c r="J119" i="14"/>
  <c r="I119" i="14"/>
  <c r="I111" i="14"/>
  <c r="H111" i="14"/>
  <c r="N7" i="22" l="1"/>
  <c r="I145" i="14"/>
  <c r="I132" i="14"/>
  <c r="J85" i="14"/>
  <c r="T7" i="22" s="1"/>
  <c r="T8" i="22"/>
  <c r="I58" i="14"/>
  <c r="I74" i="14" s="1"/>
  <c r="I79" i="14" s="1"/>
  <c r="S8" i="22"/>
  <c r="J132" i="14"/>
  <c r="J158" i="14" s="1"/>
  <c r="J160" i="14" s="1"/>
  <c r="J58" i="14"/>
  <c r="J74" i="14" s="1"/>
  <c r="J79" i="14" s="1"/>
  <c r="J82" i="14" s="1"/>
  <c r="G58" i="14"/>
  <c r="I85" i="14"/>
  <c r="S7" i="22" s="1"/>
  <c r="F51" i="14"/>
  <c r="G163" i="14"/>
  <c r="F169" i="14"/>
  <c r="F136" i="14"/>
  <c r="F145" i="14" s="1"/>
  <c r="K135" i="14"/>
  <c r="F7" i="24"/>
  <c r="G65" i="14"/>
  <c r="G93" i="14"/>
  <c r="R43" i="26" s="1"/>
  <c r="G8" i="22"/>
  <c r="P8" i="22" l="1"/>
  <c r="G85" i="14"/>
  <c r="Q7" i="22" s="1"/>
  <c r="Q11" i="22"/>
  <c r="I158" i="14"/>
  <c r="I160" i="14" s="1"/>
  <c r="F114" i="14"/>
  <c r="G7" i="22"/>
  <c r="F59" i="14"/>
  <c r="G74" i="14"/>
  <c r="G79" i="14" s="1"/>
  <c r="G86" i="14"/>
  <c r="G136" i="14"/>
  <c r="G145" i="14" s="1"/>
  <c r="F163" i="14"/>
  <c r="F65" i="14"/>
  <c r="P11" i="22" s="1"/>
  <c r="F93" i="14"/>
  <c r="Q43" i="26" s="1"/>
  <c r="G107" i="14"/>
  <c r="F109" i="14"/>
  <c r="F122" i="14"/>
  <c r="G95" i="14"/>
  <c r="F98" i="14"/>
  <c r="O121" i="14" s="1"/>
  <c r="F86" i="14" l="1"/>
  <c r="Q8" i="26" s="1"/>
  <c r="R8" i="26"/>
  <c r="F85" i="14"/>
  <c r="P7" i="22" s="1"/>
  <c r="F107" i="14"/>
  <c r="F58" i="14"/>
  <c r="G111" i="14"/>
  <c r="F95" i="14"/>
  <c r="G158" i="14" l="1"/>
  <c r="G160" i="14" s="1"/>
  <c r="F111" i="14"/>
  <c r="F74" i="14"/>
  <c r="H119" i="14" l="1"/>
  <c r="F119" i="14" l="1"/>
  <c r="F132" i="14" s="1"/>
  <c r="F158" i="14" s="1"/>
  <c r="F160" i="14" s="1"/>
  <c r="H132" i="14"/>
  <c r="F82" i="14"/>
  <c r="H158" i="14" l="1"/>
  <c r="H160" i="14" s="1"/>
</calcChain>
</file>

<file path=xl/sharedStrings.xml><?xml version="1.0" encoding="utf-8"?>
<sst xmlns="http://schemas.openxmlformats.org/spreadsheetml/2006/main" count="1119" uniqueCount="546">
  <si>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</si>
  <si>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</si>
  <si>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</si>
  <si>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</si>
  <si>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</si>
  <si>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</si>
  <si>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</si>
  <si>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</si>
  <si>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</si>
  <si>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</si>
  <si>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</si>
  <si>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</si>
  <si>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</si>
  <si>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</si>
  <si>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</si>
  <si>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</si>
  <si>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</si>
  <si>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Чистий грошовий потік</t>
  </si>
  <si>
    <t>х</t>
  </si>
  <si>
    <t>№ з/п</t>
  </si>
  <si>
    <t>Залучення кредитних коштів</t>
  </si>
  <si>
    <t>Усього</t>
  </si>
  <si>
    <t>Відсоток</t>
  </si>
  <si>
    <t xml:space="preserve">ІV </t>
  </si>
  <si>
    <t xml:space="preserve">ІІІ </t>
  </si>
  <si>
    <t xml:space="preserve">І </t>
  </si>
  <si>
    <t xml:space="preserve">ІІ </t>
  </si>
  <si>
    <t>(посада)</t>
  </si>
  <si>
    <t>(підпис)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</si>
  <si>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</si>
  <si>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</si>
  <si>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</si>
  <si>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</si>
  <si>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у тому числі за кварталами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</si>
  <si>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</si>
  <si>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</si>
  <si>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</si>
  <si>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</si>
  <si>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>Інші джерела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</si>
  <si>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</si>
  <si>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</si>
  <si>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</si>
  <si>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</si>
  <si>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</si>
  <si>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</si>
  <si>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</si>
  <si>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</si>
  <si>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</si>
  <si>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</si>
  <si>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</si>
  <si>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</si>
  <si>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</si>
  <si>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</si>
  <si>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</si>
  <si>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</si>
  <si>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</si>
  <si>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</si>
  <si>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</si>
  <si>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</si>
  <si>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Найменування об’єкта</t>
  </si>
  <si>
    <t>____________________________________________</t>
  </si>
  <si>
    <t>Коди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</si>
  <si>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</si>
  <si>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</si>
  <si>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</si>
  <si>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</si>
  <si>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Власні кошти (розшифрувати)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</si>
  <si>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</si>
  <si>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</si>
  <si>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</si>
  <si>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</si>
  <si>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</si>
  <si>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</si>
  <si>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</si>
  <si>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</si>
  <si>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</si>
  <si>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</si>
  <si>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</si>
  <si>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</si>
  <si>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</si>
  <si>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</si>
  <si>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</si>
  <si>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</si>
  <si>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</si>
  <si>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</si>
  <si>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</si>
  <si>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</si>
  <si>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</si>
  <si>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</si>
  <si>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</si>
  <si>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</si>
  <si>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</si>
  <si>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</si>
  <si>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</si>
  <si>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</si>
  <si>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</si>
  <si>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</si>
  <si>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</si>
  <si>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</si>
  <si>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</si>
  <si>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</si>
  <si>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</si>
  <si>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</si>
  <si>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</si>
  <si>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</si>
  <si>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</si>
  <si>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</si>
  <si>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</si>
  <si>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</si>
  <si>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</si>
  <si>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</si>
  <si>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</si>
  <si>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</si>
  <si>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</si>
  <si>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</si>
  <si>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</si>
  <si>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</si>
  <si>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</si>
  <si>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</si>
  <si>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</si>
  <si>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</si>
  <si>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</si>
  <si>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</si>
  <si>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</si>
  <si>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</si>
  <si>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</si>
  <si>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</si>
  <si>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</si>
  <si>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</si>
  <si>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</si>
  <si>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</si>
  <si>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</si>
  <si>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</si>
  <si>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</si>
  <si>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</si>
  <si>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</si>
  <si>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</si>
  <si>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</si>
  <si>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</si>
  <si>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</si>
  <si>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</si>
  <si>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</si>
  <si>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</si>
  <si>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</si>
  <si>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</si>
  <si>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</si>
  <si>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</si>
  <si>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</si>
  <si>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</si>
  <si>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 xml:space="preserve">                   (підпис)</t>
  </si>
  <si>
    <t>Надходження грошових коштів від операційної діяльності</t>
  </si>
  <si>
    <t>Інші надходження, усього, у тому числі:</t>
  </si>
  <si>
    <t xml:space="preserve">капітальний ремонт, усього, у тому числі: 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</si>
  <si>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</si>
  <si>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</si>
  <si>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</si>
  <si>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</si>
  <si>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</si>
  <si>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</si>
  <si>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</si>
  <si>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</si>
  <si>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</si>
  <si>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</si>
  <si>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</si>
  <si>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</si>
  <si>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</si>
  <si>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</si>
  <si>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</si>
  <si>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</si>
  <si>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</si>
  <si>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</si>
  <si>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</si>
  <si>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</si>
  <si>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</si>
  <si>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</si>
  <si>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</si>
  <si>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</si>
  <si>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</si>
  <si>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</si>
  <si>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</si>
  <si>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</si>
  <si>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</si>
  <si>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</si>
  <si>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</si>
  <si>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</si>
  <si>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</si>
  <si>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</si>
  <si>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</si>
  <si>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</si>
  <si>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</si>
  <si>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</si>
  <si>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</si>
  <si>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</si>
  <si>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</si>
  <si>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</si>
  <si>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</si>
  <si>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</si>
  <si>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ІІІ "Рух грошових коштів (за прямим методом)"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</si>
  <si>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</si>
  <si>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</si>
  <si>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</si>
  <si>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</si>
  <si>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</si>
  <si>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</si>
  <si>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4.1</t>
  </si>
  <si>
    <t>5.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</si>
  <si>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</si>
  <si>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</si>
  <si>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</si>
  <si>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5.3</t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</si>
  <si>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</si>
  <si>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інших необоротних матеріальних активів (рощшмфрувати)</t>
  </si>
  <si>
    <t>придбання (виготовлення) основних засобів,  усього, у тому числі: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</si>
  <si>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</si>
  <si>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</si>
  <si>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</si>
  <si>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 xml:space="preserve">Суб'єкт управління   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</si>
  <si>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</si>
  <si>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</si>
  <si>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</si>
  <si>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86.10</t>
  </si>
  <si>
    <t>Комунальне некомерційне підприємство "Вінницька міська клінічна лікарня №3"</t>
  </si>
  <si>
    <t>Вінниця</t>
  </si>
  <si>
    <t>Діяльність лікарняних закладів</t>
  </si>
  <si>
    <t>Комунальна</t>
  </si>
  <si>
    <t>(0432) 60-58-14</t>
  </si>
  <si>
    <t>тис.грн</t>
  </si>
  <si>
    <t>витрати на оплату праці</t>
  </si>
  <si>
    <t>відрахування на соціальні заходи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</si>
  <si>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</si>
  <si>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</si>
  <si>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</si>
  <si>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</si>
  <si>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</si>
  <si>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</si>
  <si>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</si>
  <si>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</si>
  <si>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</si>
  <si>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</si>
  <si>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</si>
  <si>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</si>
  <si>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</si>
  <si>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</si>
  <si>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оплата ТВП</t>
  </si>
  <si>
    <t>виконання програми "Інформатизація галузі охорони здоровя м. Вінниці на 2016-2020 роки</t>
  </si>
  <si>
    <t>оплата енергоносіїв</t>
  </si>
  <si>
    <t>продукти харчування</t>
  </si>
  <si>
    <t>господарські товари</t>
  </si>
  <si>
    <t>-</t>
  </si>
  <si>
    <t>теплопостачання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</si>
  <si>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</si>
  <si>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</si>
  <si>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</si>
  <si>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</si>
  <si>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Адміністративні витрати, усього , у т.ч:</t>
  </si>
  <si>
    <t>до рішення виконавчого комітету міської ради</t>
  </si>
  <si>
    <t>від_______________№_________________</t>
  </si>
  <si>
    <t>Директор департаменту охорони здоров'я міської ради</t>
  </si>
  <si>
    <t>Директор департаменту фінансів міської ради</t>
  </si>
  <si>
    <t>Комунальне некомерційне підприємство</t>
  </si>
  <si>
    <t xml:space="preserve">Нараховані до сплати податки та збори до Державного бюджету України (податкові платежі) </t>
  </si>
  <si>
    <t>Матеріальні витрати (медикаменти та перевязувальні матеріали)</t>
  </si>
  <si>
    <t>1.1.1</t>
  </si>
  <si>
    <t>1.1.2</t>
  </si>
  <si>
    <t>1.2.2</t>
  </si>
  <si>
    <t>Матеріальні витрати (витрати на продукти харчування)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</si>
  <si>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</si>
  <si>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</si>
  <si>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</si>
  <si>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витрати пов'язані з використанням службових автомобілей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</si>
  <si>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</si>
  <si>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</si>
  <si>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</si>
  <si>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</si>
  <si>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</si>
  <si>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</si>
  <si>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</si>
  <si>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</si>
  <si>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</si>
  <si>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</si>
  <si>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</si>
  <si>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Нарахована амортизація на безоплатно отримані активи</t>
  </si>
  <si>
    <t>Системний блок Celeron</t>
  </si>
  <si>
    <t>Тележка внутрішньокорпусна</t>
  </si>
  <si>
    <t>Ліжко функціональне (3шт.)</t>
  </si>
  <si>
    <t>Холодильник SNAIGE RF</t>
  </si>
  <si>
    <t>Насос волюметричний (інфузійний) N-1600 (3шт.)</t>
  </si>
  <si>
    <t>Каталка OSD-A105B</t>
  </si>
  <si>
    <t>Протипролежневий матрац (сек.матрац з ком.і стат.)(3 шт.)</t>
  </si>
  <si>
    <t>Лычильник теплової енгергії Sharky-775</t>
  </si>
  <si>
    <t>Електрокардіограф ECG 600G (1шт.)</t>
  </si>
  <si>
    <t>Настінна панель (3шт.)</t>
  </si>
  <si>
    <t>господарчий інвентар</t>
  </si>
  <si>
    <t>Ліжко медичне Еlenger (3 шт.)</t>
  </si>
  <si>
    <t>Апарат ШВЛ Сабріна 3шт.</t>
  </si>
  <si>
    <t>Аспіратор 3шт.</t>
  </si>
  <si>
    <t>Насос шприцевий 6шт.</t>
  </si>
  <si>
    <t>Монітор пацієнта 3шт.</t>
  </si>
  <si>
    <t>Дефібрилятор 1шт.</t>
  </si>
  <si>
    <t xml:space="preserve">ПК ( 13 шт) </t>
  </si>
  <si>
    <t>Принтер (2шт.)</t>
  </si>
  <si>
    <t>Шафи (13шт.)</t>
  </si>
  <si>
    <t>Кишеньковий пульсоксиметр (2 шт.)</t>
  </si>
  <si>
    <t>Ваідсмоктувач (1шт.)</t>
  </si>
  <si>
    <t>Посудомийна машина (1шт.)</t>
  </si>
  <si>
    <t>Електрокардіограф триканальний(1шт.)</t>
  </si>
  <si>
    <t>Фотометр МБА (1 шт.)</t>
  </si>
  <si>
    <t>Стільці на рамі (30шт.)</t>
  </si>
  <si>
    <t>Глюкометр (5 шт.)</t>
  </si>
  <si>
    <t>Бойлер (2 шт.)</t>
  </si>
  <si>
    <t>Холодильник Атлант(1шт.)</t>
  </si>
  <si>
    <t>НВЧ піч (1шт.)</t>
  </si>
  <si>
    <t>Постільна білизна</t>
  </si>
  <si>
    <t>Вентилятори (20 шт.)</t>
  </si>
  <si>
    <t>Інструмент робочий (5шт.)</t>
  </si>
  <si>
    <t>01982755</t>
  </si>
  <si>
    <t>0510100000</t>
  </si>
  <si>
    <t>6.1</t>
  </si>
  <si>
    <t>6.2</t>
  </si>
  <si>
    <t>6.3</t>
  </si>
  <si>
    <t>9.1</t>
  </si>
  <si>
    <t>медикаменти та перевязувальні маиеріали</t>
  </si>
  <si>
    <t>послуги дератизації та дезинфекції</t>
  </si>
  <si>
    <t>мякий інвентар</t>
  </si>
  <si>
    <t>кисневі балони</t>
  </si>
  <si>
    <t>оплата інших послуг (крім комунальних)</t>
  </si>
  <si>
    <t>послуги з охорони приміщень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</si>
  <si>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</si>
  <si>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</si>
  <si>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</si>
  <si>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</si>
  <si>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</si>
  <si>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по обслуговуванню платіжних доручень</t>
  </si>
  <si>
    <t>поліграфічні послуги</t>
  </si>
  <si>
    <t>інші необоротні матеріальні активи</t>
  </si>
  <si>
    <t>проведення поточного ремонту</t>
  </si>
  <si>
    <t>обслуговування карток</t>
  </si>
  <si>
    <t>1.2.1</t>
  </si>
  <si>
    <t>інші адміністративні витратив т.ч.</t>
  </si>
  <si>
    <t xml:space="preserve">Кошти орендарів  </t>
  </si>
  <si>
    <t>7.1</t>
  </si>
  <si>
    <t>7.2</t>
  </si>
  <si>
    <t>7.3</t>
  </si>
  <si>
    <t>9.2</t>
  </si>
  <si>
    <t>нарахування амортизації на безоплатно отримані активи</t>
  </si>
  <si>
    <t>послуги по зіміні вікон та дверей</t>
  </si>
  <si>
    <t>оплата енргоносіїв</t>
  </si>
  <si>
    <t>Амортизація основних засобів і нематеріальних активів загальногосподарського призначення</t>
  </si>
  <si>
    <t>10</t>
  </si>
  <si>
    <t>10.3</t>
  </si>
  <si>
    <t>платні послуги</t>
  </si>
  <si>
    <t xml:space="preserve">витрати на продукти харчування </t>
  </si>
  <si>
    <t>заміна вікон та дверей</t>
  </si>
  <si>
    <t>кисневі розетки</t>
  </si>
  <si>
    <t>пульсоксиметри</t>
  </si>
  <si>
    <t>одноразовий посуд</t>
  </si>
  <si>
    <t>монтаж, демонтаж вікон</t>
  </si>
  <si>
    <t>поточний ремонт та обслуговування компютерної техніки</t>
  </si>
  <si>
    <t>послуги технагляду</t>
  </si>
  <si>
    <t>послуги повірки</t>
  </si>
  <si>
    <t>№з/п</t>
  </si>
  <si>
    <t>послуги страхування</t>
  </si>
  <si>
    <t>проведення поточного ремолнту</t>
  </si>
  <si>
    <t>кошти від реалізації майна в установленому порядку</t>
  </si>
  <si>
    <t>предмети, матеріали, обладнання</t>
  </si>
  <si>
    <t>Кошти міського бюджету/ кошти ВМТГ</t>
  </si>
  <si>
    <t>2.1</t>
  </si>
  <si>
    <t>2.2</t>
  </si>
  <si>
    <t>2.2.1</t>
  </si>
  <si>
    <t>3.3</t>
  </si>
  <si>
    <t>реалізація програми"Комфортна зона відпочинку та прогулянки для пацієнтів "КНП "ВМКЛ №3"</t>
  </si>
  <si>
    <t>медикаменти та перевязувальні матеріали</t>
  </si>
  <si>
    <t>відшкодування пільгової пенсії</t>
  </si>
  <si>
    <t>придбання хімреактивів, реагентів, кришталиків, тощо</t>
  </si>
  <si>
    <t>проведення поточного ремонту(заміна трубогону даху поліклініки)</t>
  </si>
  <si>
    <t>проектування, монтаж системи блискавкозахисту</t>
  </si>
  <si>
    <t>повірка , ремонт  обладнання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</si>
  <si>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продукти харчування</t>
  </si>
  <si>
    <t>благодійні внески у натуральній формі</t>
  </si>
  <si>
    <t>8.</t>
  </si>
  <si>
    <t>Благодійні внески в натуральній формі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</si>
  <si>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</si>
  <si>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</si>
  <si>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уього, в т.ч.:</t>
  </si>
  <si>
    <t>інші послуги</t>
  </si>
  <si>
    <t>послуги по облаштуванню пандуса</t>
  </si>
  <si>
    <t>9.</t>
  </si>
  <si>
    <t>9.2.1</t>
  </si>
  <si>
    <t>9.2.5</t>
  </si>
  <si>
    <t>10.</t>
  </si>
  <si>
    <t>10.1</t>
  </si>
  <si>
    <t>11.</t>
  </si>
  <si>
    <t>1.2.3</t>
  </si>
  <si>
    <t>1.3.2</t>
  </si>
  <si>
    <t>2.1.1</t>
  </si>
  <si>
    <t>3.1.1</t>
  </si>
  <si>
    <t>3.1.2</t>
  </si>
  <si>
    <t>3.1.3</t>
  </si>
  <si>
    <t>3.2.1</t>
  </si>
  <si>
    <t>3.2.2</t>
  </si>
  <si>
    <t>3.2.3</t>
  </si>
  <si>
    <t>3.3.2</t>
  </si>
  <si>
    <t>4.1.1</t>
  </si>
  <si>
    <t xml:space="preserve">Кошти субвенцій з державного бюджету  </t>
  </si>
  <si>
    <t>6.1.1</t>
  </si>
  <si>
    <t>6.1.2</t>
  </si>
  <si>
    <t>6.1.3</t>
  </si>
  <si>
    <t>7.</t>
  </si>
  <si>
    <t>7.1.1</t>
  </si>
  <si>
    <t>7.1.2</t>
  </si>
  <si>
    <t>7.1.3</t>
  </si>
  <si>
    <t>7.2.1</t>
  </si>
  <si>
    <t>8.1</t>
  </si>
  <si>
    <t>8.1.1</t>
  </si>
  <si>
    <t>11.1</t>
  </si>
  <si>
    <t>11.1.1</t>
  </si>
  <si>
    <t>10.1.1</t>
  </si>
  <si>
    <t>6.</t>
  </si>
  <si>
    <t>медичні засоби</t>
  </si>
  <si>
    <t>Наталія ШУТКЕВИЧ</t>
  </si>
  <si>
    <t>Директор КНП "ВМКЛ №3"</t>
  </si>
  <si>
    <t>меблі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</si>
  <si>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 ремонт (медичного обладнання)</t>
  </si>
  <si>
    <t>3.3.5</t>
  </si>
  <si>
    <r>
      <t>Інші операційні витрати (</t>
    </r>
    <r>
      <rPr>
        <b/>
        <sz val="14"/>
        <rFont val="Times New Roman"/>
        <family val="1"/>
        <charset val="204"/>
      </rPr>
      <t>відшкодування пільгових пенсій</t>
    </r>
    <r>
      <rPr>
        <b/>
        <i/>
        <sz val="14"/>
        <rFont val="Times New Roman"/>
        <family val="1"/>
        <charset val="204"/>
      </rPr>
      <t>)</t>
    </r>
  </si>
  <si>
    <t>передплата періодичних видань</t>
  </si>
  <si>
    <t>засоби для прання, прибирання</t>
  </si>
  <si>
    <t>господарський інвентар</t>
  </si>
  <si>
    <t>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</si>
  <si>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повірка, ремонт медичного обладнання</t>
  </si>
  <si>
    <t xml:space="preserve">Додаток </t>
  </si>
  <si>
    <t>Олександр ШИШ</t>
  </si>
  <si>
    <t>Максим МАРТЬЯНОВ</t>
  </si>
  <si>
    <r>
      <t xml:space="preserve">                                                    </t>
    </r>
    <r>
      <rPr>
        <b/>
        <sz val="16"/>
        <rFont val="Times New Roman"/>
        <family val="1"/>
        <charset val="204"/>
      </rPr>
      <t>Наталія ЛУЦЕНКО</t>
    </r>
  </si>
  <si>
    <t>дозатор кисню зі зволожувачем</t>
  </si>
  <si>
    <t>рентгенівський випромінювач</t>
  </si>
  <si>
    <t xml:space="preserve">капітальний ремонт покрівлі поліклініки КНП "ВМКЛ №3" м. Вінниці, вул Маяковського, 138 </t>
  </si>
  <si>
    <t>В.о. керуючого справами виконавчого комітету                                    міської ради</t>
  </si>
  <si>
    <t>Сергій ЧОРНОЛУЦЬКИЙ</t>
  </si>
  <si>
    <t>1.2.5</t>
  </si>
  <si>
    <t>1.3.3</t>
  </si>
  <si>
    <t>2.2.5</t>
  </si>
  <si>
    <t>Інші адміністративні витрати, в т.ч.:</t>
  </si>
  <si>
    <t>3.2.5</t>
  </si>
  <si>
    <t>3.3.3</t>
  </si>
  <si>
    <t>5.1.5</t>
  </si>
  <si>
    <t>6.1.5</t>
  </si>
  <si>
    <t>7.2.5</t>
  </si>
  <si>
    <t>9.1.1</t>
  </si>
  <si>
    <t>Матеріальні витрати, усього, в т.ч:</t>
  </si>
  <si>
    <t>Інші адміністративні витрати, усього, в т.ч.:</t>
  </si>
  <si>
    <t>Інші витрати, усього, в т.ч.:</t>
  </si>
  <si>
    <t>медикаменти та перев'язувальні маиеріали</t>
  </si>
  <si>
    <t>кошти державного бюджету від Національної служби здоров'я України</t>
  </si>
  <si>
    <t>кошти бюджету ВМОТГ/ кошти бюджету ВМТГ</t>
  </si>
  <si>
    <t>кошти медичної субвенції з державного бюджету</t>
  </si>
  <si>
    <t>Матеріальні витрати, усього, у т.ч.: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</si>
  <si>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</si>
  <si>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витрати, пов'язані з використанням службових автомобілей</t>
  </si>
  <si>
    <t>розш 1 кошти мед субвенції?</t>
  </si>
  <si>
    <t>Кошти, отримані від надання платних послуг</t>
  </si>
  <si>
    <t xml:space="preserve"> кошти, отримані від надання платних послуг</t>
  </si>
  <si>
    <t>поточний ремонт та обслуговування комп'ютерної техніки</t>
  </si>
  <si>
    <t>див розш 2</t>
  </si>
  <si>
    <t>Цільове фінансування, усього, у тому числі:</t>
  </si>
  <si>
    <t>кошти, отримані від надання послуг (палати, стажування інтернів, відшкодування від страхової компанії) та реалізації майна</t>
  </si>
  <si>
    <t>придбання (виготовлення) основних засобів, усього, в т.ч.:</t>
  </si>
  <si>
    <t>концентратор кисню</t>
  </si>
  <si>
    <t>монітор пацієнта з капнографією</t>
  </si>
  <si>
    <t>інвазивна штучна вентиляція легень</t>
  </si>
  <si>
    <t>ширма пересувна рентгенозахисна</t>
  </si>
  <si>
    <t>автомобіль</t>
  </si>
  <si>
    <t>лавка паркова</t>
  </si>
  <si>
    <t>сейф</t>
  </si>
  <si>
    <t>стінка</t>
  </si>
  <si>
    <t>капітальний ремонт, усього, в т.ч.:</t>
  </si>
  <si>
    <t>кошти, отримані від надання платних послуг</t>
  </si>
  <si>
    <t>кошти орендарів</t>
  </si>
  <si>
    <t>аліментів тут не повинно бути</t>
  </si>
  <si>
    <t>аліменти в інші витрати 3139</t>
  </si>
  <si>
    <t>подивитись залишки</t>
  </si>
  <si>
    <t>благодійно?</t>
  </si>
  <si>
    <t>Бюджетне фінансування (кошти бюджету ВМТГ)</t>
  </si>
  <si>
    <t>формат</t>
  </si>
  <si>
    <t>Департамент охорони здоров'я Вінницької міської ради</t>
  </si>
  <si>
    <t>Охорона здоров'я</t>
  </si>
  <si>
    <t xml:space="preserve">Кошти, отримані від надання послуг (палати, стажування інтернів, відшкодування від страхової компанії) </t>
  </si>
  <si>
    <t>інші податки, збори та платежі (профспілкові внески)</t>
  </si>
  <si>
    <t xml:space="preserve">інші платежі (профспілкові внески) </t>
  </si>
  <si>
    <t xml:space="preserve">кошти субвенцій з державного бюджету  </t>
  </si>
  <si>
    <t xml:space="preserve">              (підпис)</t>
  </si>
  <si>
    <t>Директор департаменту економіки і інвестицій</t>
  </si>
  <si>
    <t>послуги повірки, метрологія</t>
  </si>
  <si>
    <t>2.1.2</t>
  </si>
  <si>
    <t>2.1.3</t>
  </si>
  <si>
    <t>паливно-мастильні матеріали</t>
  </si>
  <si>
    <t>ФІНАНСОВИЙ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на 2023 рік</t>
  </si>
  <si>
    <t xml:space="preserve">Плановий 2023  
рік </t>
  </si>
  <si>
    <t xml:space="preserve">Очікуваний показник до кінця поточного 2022 року </t>
  </si>
  <si>
    <t xml:space="preserve">Фінансовий план 
поточного 2022 року </t>
  </si>
  <si>
    <t xml:space="preserve">Факт
 минулого 2021 року </t>
  </si>
  <si>
    <t>м. Вінниця, вул. Синьоводська, 142</t>
  </si>
  <si>
    <t>Факт минулого 2021 року</t>
  </si>
  <si>
    <t xml:space="preserve">Фінансовий план поточного 2022 року </t>
  </si>
  <si>
    <t xml:space="preserve">Плановий 2023 рік (усього) </t>
  </si>
  <si>
    <t xml:space="preserve">Плановий рік 2023 (усього) </t>
  </si>
  <si>
    <t>аналізатор біохімічний</t>
  </si>
  <si>
    <t>дозатор піпеточний одноканальний</t>
  </si>
  <si>
    <t>прінтер</t>
  </si>
  <si>
    <t>аналізатор біохімічний (2шт)</t>
  </si>
  <si>
    <t>виготовлення ПКД</t>
  </si>
  <si>
    <t>пожежний кран</t>
  </si>
  <si>
    <t>монітор</t>
  </si>
  <si>
    <t>стелажі</t>
  </si>
  <si>
    <t>водонагрівачі (3шт)</t>
  </si>
  <si>
    <t>щиток пожежний в складі</t>
  </si>
  <si>
    <t>дизель генератор</t>
  </si>
  <si>
    <t>капітальний ремонт приміщень другого поверху будівлі стаціонару КНП "ВМКЛ №3" - відділення "Міський центр мікрохіругії ока" по вул. Синьоводській 142</t>
  </si>
  <si>
    <t>аналізатор сечі (2 шт)</t>
  </si>
  <si>
    <t>компютерна техніка</t>
  </si>
  <si>
    <t>стелаж металевий</t>
  </si>
  <si>
    <t>водонагрівач (3 шт)</t>
  </si>
  <si>
    <t xml:space="preserve">аналізатор біохімічний </t>
  </si>
  <si>
    <t>аналізатор гематологічний</t>
  </si>
  <si>
    <t>автоматичний коагулометр</t>
  </si>
  <si>
    <t>дозатор піпєточний</t>
  </si>
  <si>
    <t>відеонагляд</t>
  </si>
  <si>
    <t>дизельний генератор</t>
  </si>
  <si>
    <t>модуль монітор пацієнта</t>
  </si>
  <si>
    <t>шприцевий інфузійний насос Р500, одноканальний</t>
  </si>
  <si>
    <t>система лікувального газопостаяання</t>
  </si>
  <si>
    <t>апарат штучної вентиляції легенів</t>
  </si>
  <si>
    <t>євроконтейнер сталевий оцінкований</t>
  </si>
  <si>
    <t xml:space="preserve">фартух двусторонній рентгенівський </t>
  </si>
  <si>
    <t>капітальний ремонт покрівлі поліклініки КНП "ВМКЛ №3" м. Вінниці, вул.  Маяковського, 138</t>
  </si>
  <si>
    <t>Реконструкція мережі електропостачання будівлі стаціонару КНП "ВМКЛ №3" по вул. Синьоводській, 142</t>
  </si>
  <si>
    <t>Реконструкція мережі пожежного водогону КНП "ВМКЛ №3" по вул. Синьоводській, 143</t>
  </si>
  <si>
    <t>Реконструкція мережі холодного та гарячого водопостачання в будівлю стаціонара КНП "ВМКЛ №3" по вул. Синьоводській, 142</t>
  </si>
  <si>
    <t>реєстраційні збори</t>
  </si>
  <si>
    <t>інші матеріальні витрати</t>
  </si>
  <si>
    <t>обслуговування платіжних доручень</t>
  </si>
  <si>
    <t>папір для друку, канцелярські товари</t>
  </si>
  <si>
    <t>придбання хімреактивів, реагентів, хрусталики тощо</t>
  </si>
  <si>
    <t>реєстраційний збір</t>
  </si>
  <si>
    <t>поточний ремонт приміщень лікарні</t>
  </si>
  <si>
    <t>інші матеріальні витрати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</si>
</sst>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г_р_н_._-;\-* #,##0.0\ _г_р_н_._-;_-* &quot;-&quot;?\ _г_р_н_._-;_-@_-"/>
    <numFmt numFmtId="183" formatCode="0.0%"/>
  </numFmts>
  <fonts count="9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4"/>
      <color rgb="FFFF505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  <xf numFmtId="9" fontId="2" fillId="0" borderId="0" applyFont="0" applyFill="0" applyBorder="0" applyAlignment="0" applyProtection="0"/>
  </cellStyleXfs>
  <cellXfs count="360">
    <xf numFmtId="0" fontId="0" fillId="0" borderId="0" xfId="0"/>
    <xf numFmtId="179" fontId="70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179" fontId="66" fillId="29" borderId="3" xfId="0" applyNumberFormat="1" applyFont="1" applyFill="1" applyBorder="1" applyAlignment="1">
      <alignment horizontal="center" vertical="center"/>
    </xf>
    <xf numFmtId="179" fontId="70" fillId="29" borderId="3" xfId="0" applyNumberFormat="1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/>
    </xf>
    <xf numFmtId="0" fontId="70" fillId="29" borderId="0" xfId="0" applyFont="1" applyFill="1" applyAlignment="1">
      <alignment horizontal="left" vertical="center"/>
    </xf>
    <xf numFmtId="0" fontId="70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vertical="center"/>
    </xf>
    <xf numFmtId="0" fontId="66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horizontal="right" vertical="center"/>
    </xf>
    <xf numFmtId="0" fontId="66" fillId="29" borderId="14" xfId="0" applyFont="1" applyFill="1" applyBorder="1" applyAlignment="1">
      <alignment vertical="center"/>
    </xf>
    <xf numFmtId="0" fontId="66" fillId="29" borderId="14" xfId="0" applyFont="1" applyFill="1" applyBorder="1" applyAlignment="1">
      <alignment horizontal="center" vertical="center"/>
    </xf>
    <xf numFmtId="170" fontId="66" fillId="29" borderId="3" xfId="234" applyNumberFormat="1" applyFont="1" applyFill="1" applyBorder="1" applyAlignment="1">
      <alignment horizontal="center" vertical="center" wrapText="1"/>
    </xf>
    <xf numFmtId="179" fontId="66" fillId="29" borderId="0" xfId="0" applyNumberFormat="1" applyFont="1" applyFill="1" applyAlignment="1">
      <alignment vertical="center"/>
    </xf>
    <xf numFmtId="2" fontId="66" fillId="29" borderId="3" xfId="0" applyNumberFormat="1" applyFont="1" applyFill="1" applyBorder="1" applyAlignment="1">
      <alignment horizontal="center" vertical="center" wrapText="1"/>
    </xf>
    <xf numFmtId="169" fontId="82" fillId="29" borderId="3" xfId="0" applyNumberFormat="1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 wrapText="1"/>
    </xf>
    <xf numFmtId="169" fontId="66" fillId="29" borderId="0" xfId="0" applyNumberFormat="1" applyFont="1" applyFill="1" applyAlignment="1">
      <alignment horizontal="center" vertical="center" wrapText="1"/>
    </xf>
    <xf numFmtId="0" fontId="66" fillId="29" borderId="0" xfId="0" applyFont="1" applyFill="1"/>
    <xf numFmtId="0" fontId="66" fillId="29" borderId="0" xfId="0" applyFont="1" applyFill="1" applyAlignment="1">
      <alignment horizontal="center"/>
    </xf>
    <xf numFmtId="0" fontId="68" fillId="29" borderId="0" xfId="0" applyFont="1" applyFill="1" applyAlignment="1">
      <alignment horizontal="center" vertical="center"/>
    </xf>
    <xf numFmtId="0" fontId="70" fillId="29" borderId="0" xfId="0" applyFont="1" applyFill="1" applyAlignment="1">
      <alignment vertical="center" wrapText="1" shrinkToFit="1"/>
    </xf>
    <xf numFmtId="0" fontId="65" fillId="29" borderId="0" xfId="0" applyFont="1" applyFill="1" applyAlignment="1">
      <alignment horizontal="center" vertical="center"/>
    </xf>
    <xf numFmtId="0" fontId="66" fillId="29" borderId="0" xfId="0" applyFont="1" applyFill="1" applyAlignment="1">
      <alignment vertical="center" wrapText="1" shrinkToFit="1"/>
    </xf>
    <xf numFmtId="0" fontId="65" fillId="29" borderId="0" xfId="0" applyFont="1" applyFill="1" applyAlignment="1">
      <alignment vertical="center"/>
    </xf>
    <xf numFmtId="179" fontId="5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65" fillId="29" borderId="3" xfId="0" applyNumberFormat="1" applyFont="1" applyFill="1" applyBorder="1" applyAlignment="1">
      <alignment horizontal="center" vertical="center" wrapText="1"/>
    </xf>
    <xf numFmtId="179" fontId="70" fillId="0" borderId="3" xfId="0" applyNumberFormat="1" applyFont="1" applyBorder="1" applyAlignment="1">
      <alignment horizontal="center" vertical="center" wrapText="1"/>
    </xf>
    <xf numFmtId="177" fontId="66" fillId="0" borderId="3" xfId="0" applyNumberFormat="1" applyFont="1" applyBorder="1" applyAlignment="1">
      <alignment horizontal="center" vertical="center" wrapText="1"/>
    </xf>
    <xf numFmtId="177" fontId="70" fillId="0" borderId="3" xfId="0" applyNumberFormat="1" applyFont="1" applyBorder="1" applyAlignment="1">
      <alignment horizontal="center" vertical="center" wrapText="1"/>
    </xf>
    <xf numFmtId="177" fontId="68" fillId="0" borderId="3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66" fillId="0" borderId="0" xfId="0" applyFont="1" applyAlignment="1">
      <alignment vertical="center" wrapText="1"/>
    </xf>
    <xf numFmtId="0" fontId="66" fillId="0" borderId="0" xfId="0" applyFont="1" applyAlignment="1">
      <alignment horizontal="lef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66" fillId="0" borderId="13" xfId="0" applyFont="1" applyBorder="1" applyAlignment="1">
      <alignment horizontal="left" vertical="center"/>
    </xf>
    <xf numFmtId="0" fontId="66" fillId="0" borderId="13" xfId="0" quotePrefix="1" applyFont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right" vertical="center" wrapText="1"/>
    </xf>
    <xf numFmtId="0" fontId="66" fillId="0" borderId="0" xfId="0" applyFont="1" applyAlignment="1">
      <alignment horizontal="center" vertical="center" wrapText="1"/>
    </xf>
    <xf numFmtId="0" fontId="66" fillId="0" borderId="15" xfId="0" applyFont="1" applyBorder="1" applyAlignment="1">
      <alignment vertical="center"/>
    </xf>
    <xf numFmtId="0" fontId="66" fillId="0" borderId="16" xfId="0" applyFont="1" applyBorder="1" applyAlignment="1">
      <alignment vertical="center"/>
    </xf>
    <xf numFmtId="0" fontId="66" fillId="0" borderId="17" xfId="0" applyFont="1" applyBorder="1" applyAlignment="1">
      <alignment vertical="center"/>
    </xf>
    <xf numFmtId="0" fontId="66" fillId="0" borderId="3" xfId="0" applyFont="1" applyBorder="1" applyAlignment="1">
      <alignment horizontal="left" vertical="center"/>
    </xf>
    <xf numFmtId="0" fontId="66" fillId="0" borderId="3" xfId="0" applyFont="1" applyBorder="1" applyAlignment="1">
      <alignment horizontal="center" vertical="center"/>
    </xf>
    <xf numFmtId="0" fontId="66" fillId="0" borderId="15" xfId="0" applyFont="1" applyBorder="1" applyAlignment="1">
      <alignment horizontal="left" vertical="center" wrapText="1"/>
    </xf>
    <xf numFmtId="0" fontId="66" fillId="0" borderId="16" xfId="0" applyFont="1" applyBorder="1" applyAlignment="1">
      <alignment vertical="center" wrapText="1"/>
    </xf>
    <xf numFmtId="49" fontId="66" fillId="0" borderId="17" xfId="0" applyNumberFormat="1" applyFont="1" applyBorder="1" applyAlignment="1">
      <alignment horizontal="right" vertical="center" wrapText="1"/>
    </xf>
    <xf numFmtId="0" fontId="66" fillId="0" borderId="3" xfId="0" applyFont="1" applyBorder="1" applyAlignment="1">
      <alignment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 shrinkToFit="1"/>
    </xf>
    <xf numFmtId="0" fontId="66" fillId="0" borderId="3" xfId="0" applyFont="1" applyBorder="1" applyAlignment="1">
      <alignment vertical="center" wrapText="1"/>
    </xf>
    <xf numFmtId="0" fontId="70" fillId="0" borderId="3" xfId="180" applyFont="1" applyFill="1" applyBorder="1" applyAlignment="1">
      <alignment vertical="center" wrapText="1"/>
      <protection locked="0"/>
    </xf>
    <xf numFmtId="0" fontId="70" fillId="0" borderId="3" xfId="0" applyFont="1" applyBorder="1" applyAlignment="1">
      <alignment horizontal="center" vertical="center"/>
    </xf>
    <xf numFmtId="179" fontId="66" fillId="0" borderId="0" xfId="0" applyNumberFormat="1" applyFont="1" applyAlignment="1">
      <alignment vertical="center"/>
    </xf>
    <xf numFmtId="179" fontId="66" fillId="0" borderId="3" xfId="0" applyNumberFormat="1" applyFont="1" applyBorder="1" applyAlignment="1">
      <alignment horizontal="center" vertical="center" wrapText="1"/>
    </xf>
    <xf numFmtId="0" fontId="66" fillId="0" borderId="3" xfId="0" applyFont="1" applyBorder="1" applyAlignment="1">
      <alignment horizontal="left" vertical="center" wrapText="1"/>
    </xf>
    <xf numFmtId="183" fontId="91" fillId="0" borderId="0" xfId="351" applyNumberFormat="1" applyFont="1" applyFill="1" applyBorder="1" applyAlignment="1">
      <alignment vertical="center"/>
    </xf>
    <xf numFmtId="0" fontId="66" fillId="0" borderId="3" xfId="180" applyFont="1" applyFill="1" applyBorder="1" applyAlignment="1">
      <alignment vertical="center" wrapText="1"/>
      <protection locked="0"/>
    </xf>
    <xf numFmtId="179" fontId="83" fillId="0" borderId="3" xfId="0" applyNumberFormat="1" applyFont="1" applyBorder="1" applyAlignment="1">
      <alignment horizontal="center" vertical="center" wrapText="1"/>
    </xf>
    <xf numFmtId="179" fontId="82" fillId="0" borderId="3" xfId="0" applyNumberFormat="1" applyFont="1" applyBorder="1" applyAlignment="1">
      <alignment horizontal="center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vertical="center" wrapText="1"/>
    </xf>
    <xf numFmtId="180" fontId="66" fillId="0" borderId="3" xfId="0" applyNumberFormat="1" applyFont="1" applyBorder="1" applyAlignment="1">
      <alignment horizontal="center" vertical="center" wrapText="1"/>
    </xf>
    <xf numFmtId="183" fontId="66" fillId="0" borderId="0" xfId="351" applyNumberFormat="1" applyFont="1" applyFill="1" applyBorder="1" applyAlignment="1">
      <alignment vertical="center"/>
    </xf>
    <xf numFmtId="0" fontId="70" fillId="0" borderId="3" xfId="243" applyFont="1" applyBorder="1" applyAlignment="1">
      <alignment horizontal="left" vertical="center" wrapText="1"/>
    </xf>
    <xf numFmtId="173" fontId="66" fillId="0" borderId="3" xfId="0" applyNumberFormat="1" applyFont="1" applyBorder="1" applyAlignment="1">
      <alignment horizontal="center" vertical="center" wrapText="1"/>
    </xf>
    <xf numFmtId="0" fontId="66" fillId="0" borderId="3" xfId="243" applyFont="1" applyBorder="1" applyAlignment="1">
      <alignment horizontal="left" vertical="center" wrapText="1"/>
    </xf>
    <xf numFmtId="179" fontId="90" fillId="0" borderId="0" xfId="0" applyNumberFormat="1" applyFont="1" applyAlignment="1">
      <alignment vertical="center"/>
    </xf>
    <xf numFmtId="0" fontId="70" fillId="0" borderId="3" xfId="0" applyFont="1" applyBorder="1" applyAlignment="1" applyProtection="1">
      <alignment horizontal="left" vertical="center" wrapText="1"/>
      <protection locked="0"/>
    </xf>
    <xf numFmtId="0" fontId="90" fillId="0" borderId="0" xfId="0" applyFont="1" applyAlignment="1">
      <alignment vertical="center"/>
    </xf>
    <xf numFmtId="0" fontId="70" fillId="0" borderId="3" xfId="0" applyFont="1" applyBorder="1" applyAlignment="1" applyProtection="1">
      <alignment horizontal="center" vertical="center" wrapText="1"/>
      <protection locked="0"/>
    </xf>
    <xf numFmtId="0" fontId="74" fillId="0" borderId="3" xfId="0" applyFont="1" applyBorder="1" applyAlignment="1">
      <alignment horizontal="left" vertical="center" wrapText="1"/>
    </xf>
    <xf numFmtId="180" fontId="66" fillId="0" borderId="0" xfId="0" applyNumberFormat="1" applyFont="1" applyAlignment="1">
      <alignment vertical="center"/>
    </xf>
    <xf numFmtId="0" fontId="68" fillId="0" borderId="3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center" vertical="center"/>
    </xf>
    <xf numFmtId="0" fontId="82" fillId="0" borderId="3" xfId="0" applyFont="1" applyBorder="1" applyAlignment="1">
      <alignment horizontal="left" vertical="center"/>
    </xf>
    <xf numFmtId="0" fontId="68" fillId="0" borderId="3" xfId="0" applyFont="1" applyBorder="1" applyAlignment="1">
      <alignment horizontal="center" vertical="center" wrapText="1"/>
    </xf>
    <xf numFmtId="0" fontId="66" fillId="0" borderId="3" xfId="0" applyFont="1" applyBorder="1" applyAlignment="1" applyProtection="1">
      <alignment horizontal="left" vertical="center" wrapText="1"/>
      <protection locked="0"/>
    </xf>
    <xf numFmtId="0" fontId="70" fillId="0" borderId="0" xfId="0" applyFont="1" applyAlignment="1">
      <alignment vertical="center"/>
    </xf>
    <xf numFmtId="49" fontId="70" fillId="0" borderId="3" xfId="0" applyNumberFormat="1" applyFont="1" applyBorder="1" applyAlignment="1">
      <alignment horizontal="center" vertical="center"/>
    </xf>
    <xf numFmtId="178" fontId="70" fillId="0" borderId="3" xfId="0" applyNumberFormat="1" applyFont="1" applyBorder="1" applyAlignment="1">
      <alignment horizontal="center" vertical="center" wrapText="1"/>
    </xf>
    <xf numFmtId="170" fontId="66" fillId="0" borderId="3" xfId="0" applyNumberFormat="1" applyFont="1" applyBorder="1" applyAlignment="1">
      <alignment horizontal="center" vertical="center" wrapText="1"/>
    </xf>
    <xf numFmtId="178" fontId="66" fillId="0" borderId="3" xfId="0" applyNumberFormat="1" applyFont="1" applyBorder="1" applyAlignment="1">
      <alignment horizontal="center" vertical="center" wrapText="1"/>
    </xf>
    <xf numFmtId="178" fontId="83" fillId="0" borderId="3" xfId="0" applyNumberFormat="1" applyFont="1" applyBorder="1" applyAlignment="1">
      <alignment horizontal="center" vertical="center" wrapText="1"/>
    </xf>
    <xf numFmtId="178" fontId="82" fillId="0" borderId="3" xfId="0" applyNumberFormat="1" applyFont="1" applyBorder="1" applyAlignment="1">
      <alignment horizontal="center" vertical="center" wrapText="1"/>
    </xf>
    <xf numFmtId="49" fontId="70" fillId="0" borderId="3" xfId="0" applyNumberFormat="1" applyFont="1" applyBorder="1" applyAlignment="1">
      <alignment horizontal="left" vertical="center" wrapText="1"/>
    </xf>
    <xf numFmtId="0" fontId="70" fillId="0" borderId="0" xfId="0" applyFont="1" applyAlignment="1" applyProtection="1">
      <alignment horizontal="left" vertical="center"/>
      <protection locked="0"/>
    </xf>
    <xf numFmtId="170" fontId="70" fillId="0" borderId="0" xfId="0" applyNumberFormat="1" applyFont="1" applyAlignment="1">
      <alignment horizontal="center" vertical="center" wrapText="1"/>
    </xf>
    <xf numFmtId="170" fontId="70" fillId="0" borderId="0" xfId="0" applyNumberFormat="1" applyFont="1" applyAlignment="1">
      <alignment horizontal="right" vertical="center" wrapText="1"/>
    </xf>
    <xf numFmtId="170" fontId="66" fillId="0" borderId="0" xfId="0" applyNumberFormat="1" applyFont="1" applyAlignment="1">
      <alignment horizontal="center" vertical="center" wrapText="1"/>
    </xf>
    <xf numFmtId="0" fontId="72" fillId="0" borderId="0" xfId="0" applyFont="1" applyAlignment="1">
      <alignment horizontal="center" wrapText="1"/>
    </xf>
    <xf numFmtId="0" fontId="66" fillId="0" borderId="0" xfId="0" quotePrefix="1" applyFont="1" applyAlignment="1">
      <alignment horizontal="center" vertical="center"/>
    </xf>
    <xf numFmtId="170" fontId="6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0" fontId="70" fillId="0" borderId="3" xfId="0" applyNumberFormat="1" applyFont="1" applyBorder="1" applyAlignment="1">
      <alignment horizontal="center" vertical="center" wrapText="1"/>
    </xf>
    <xf numFmtId="180" fontId="5" fillId="0" borderId="0" xfId="0" applyNumberFormat="1" applyFont="1" applyAlignment="1">
      <alignment vertical="center"/>
    </xf>
    <xf numFmtId="181" fontId="84" fillId="0" borderId="0" xfId="0" applyNumberFormat="1" applyFont="1" applyAlignment="1">
      <alignment vertical="center"/>
    </xf>
    <xf numFmtId="181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75" fillId="0" borderId="3" xfId="0" applyFont="1" applyBorder="1" applyAlignment="1">
      <alignment vertical="center" wrapText="1"/>
    </xf>
    <xf numFmtId="0" fontId="80" fillId="0" borderId="3" xfId="0" applyFont="1" applyBorder="1" applyAlignment="1">
      <alignment horizontal="center" vertical="center"/>
    </xf>
    <xf numFmtId="0" fontId="80" fillId="0" borderId="17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4" fillId="0" borderId="17" xfId="0" applyFont="1" applyBorder="1" applyAlignment="1">
      <alignment vertical="center" wrapText="1"/>
    </xf>
    <xf numFmtId="180" fontId="66" fillId="0" borderId="3" xfId="0" applyNumberFormat="1" applyFont="1" applyBorder="1" applyAlignment="1">
      <alignment horizontal="center" vertical="center"/>
    </xf>
    <xf numFmtId="180" fontId="70" fillId="0" borderId="3" xfId="0" applyNumberFormat="1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70" fillId="0" borderId="0" xfId="0" applyFont="1" applyAlignment="1">
      <alignment horizontal="left" vertical="center"/>
    </xf>
    <xf numFmtId="0" fontId="70" fillId="0" borderId="16" xfId="0" applyFont="1" applyBorder="1" applyAlignment="1">
      <alignment horizontal="left" vertical="center"/>
    </xf>
    <xf numFmtId="0" fontId="79" fillId="0" borderId="3" xfId="0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80" fontId="89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0" fontId="80" fillId="0" borderId="15" xfId="0" applyFont="1" applyBorder="1" applyAlignment="1">
      <alignment vertical="center" wrapText="1"/>
    </xf>
    <xf numFmtId="0" fontId="80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80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15" xfId="0" applyFont="1" applyBorder="1" applyAlignment="1">
      <alignment vertical="top" wrapText="1"/>
    </xf>
    <xf numFmtId="179" fontId="5" fillId="0" borderId="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79" fillId="0" borderId="3" xfId="0" quotePrefix="1" applyFont="1" applyBorder="1" applyAlignment="1">
      <alignment horizontal="center" vertical="center"/>
    </xf>
    <xf numFmtId="180" fontId="88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79" fontId="66" fillId="0" borderId="18" xfId="0" applyNumberFormat="1" applyFont="1" applyBorder="1" applyAlignment="1">
      <alignment horizontal="center" vertical="center" wrapText="1"/>
    </xf>
    <xf numFmtId="179" fontId="5" fillId="0" borderId="18" xfId="0" applyNumberFormat="1" applyFont="1" applyBorder="1" applyAlignment="1">
      <alignment horizontal="center" vertical="center" wrapText="1"/>
    </xf>
    <xf numFmtId="0" fontId="75" fillId="0" borderId="15" xfId="0" applyFont="1" applyBorder="1" applyAlignment="1">
      <alignment vertical="center"/>
    </xf>
    <xf numFmtId="169" fontId="89" fillId="0" borderId="0" xfId="0" applyNumberFormat="1" applyFont="1" applyAlignment="1">
      <alignment vertical="center"/>
    </xf>
    <xf numFmtId="0" fontId="80" fillId="0" borderId="15" xfId="0" applyFont="1" applyBorder="1" applyAlignment="1">
      <alignment vertical="center"/>
    </xf>
    <xf numFmtId="170" fontId="5" fillId="0" borderId="3" xfId="0" applyNumberFormat="1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0" fontId="80" fillId="0" borderId="3" xfId="0" quotePrefix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horizontal="right" vertical="center" wrapText="1"/>
    </xf>
    <xf numFmtId="179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169" fontId="5" fillId="0" borderId="0" xfId="0" applyNumberFormat="1" applyFont="1" applyAlignment="1">
      <alignment vertical="center"/>
    </xf>
    <xf numFmtId="0" fontId="82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vertical="center" wrapText="1"/>
    </xf>
    <xf numFmtId="0" fontId="78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center" vertical="center" wrapText="1"/>
    </xf>
    <xf numFmtId="181" fontId="4" fillId="0" borderId="0" xfId="0" applyNumberFormat="1" applyFont="1" applyAlignment="1">
      <alignment vertical="center"/>
    </xf>
    <xf numFmtId="49" fontId="79" fillId="0" borderId="3" xfId="0" applyNumberFormat="1" applyFont="1" applyBorder="1" applyAlignment="1">
      <alignment horizontal="center" vertical="center"/>
    </xf>
    <xf numFmtId="0" fontId="7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49" fontId="81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 wrapText="1"/>
    </xf>
    <xf numFmtId="0" fontId="81" fillId="0" borderId="3" xfId="0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49" fontId="80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79" fillId="0" borderId="3" xfId="0" applyFont="1" applyBorder="1" applyAlignment="1">
      <alignment vertical="center" wrapText="1"/>
    </xf>
    <xf numFmtId="0" fontId="81" fillId="0" borderId="18" xfId="0" applyFont="1" applyBorder="1" applyAlignment="1">
      <alignment horizontal="left" vertical="center" wrapText="1"/>
    </xf>
    <xf numFmtId="0" fontId="80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79" fillId="0" borderId="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/>
    </xf>
    <xf numFmtId="0" fontId="83" fillId="0" borderId="17" xfId="0" applyFont="1" applyBorder="1" applyAlignment="1">
      <alignment horizontal="left" vertical="center"/>
    </xf>
    <xf numFmtId="0" fontId="78" fillId="0" borderId="17" xfId="0" applyFont="1" applyBorder="1" applyAlignment="1">
      <alignment horizontal="left" vertical="center"/>
    </xf>
    <xf numFmtId="49" fontId="83" fillId="0" borderId="3" xfId="0" applyNumberFormat="1" applyFont="1" applyBorder="1" applyAlignment="1">
      <alignment horizontal="center" vertical="center"/>
    </xf>
    <xf numFmtId="0" fontId="83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179" fontId="85" fillId="0" borderId="3" xfId="0" applyNumberFormat="1" applyFont="1" applyBorder="1" applyAlignment="1">
      <alignment horizontal="center" vertical="center" wrapText="1"/>
    </xf>
    <xf numFmtId="179" fontId="75" fillId="0" borderId="3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/>
    </xf>
    <xf numFmtId="179" fontId="66" fillId="0" borderId="3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left" vertical="center"/>
    </xf>
    <xf numFmtId="0" fontId="82" fillId="0" borderId="3" xfId="0" applyFont="1" applyBorder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0" fontId="75" fillId="0" borderId="3" xfId="0" applyFont="1" applyBorder="1" applyAlignment="1">
      <alignment horizontal="left" vertical="center"/>
    </xf>
    <xf numFmtId="179" fontId="7" fillId="0" borderId="3" xfId="0" applyNumberFormat="1" applyFont="1" applyBorder="1" applyAlignment="1">
      <alignment vertical="center"/>
    </xf>
    <xf numFmtId="0" fontId="83" fillId="0" borderId="3" xfId="0" applyFont="1" applyBorder="1" applyAlignment="1">
      <alignment horizontal="left" vertical="center" wrapText="1"/>
    </xf>
    <xf numFmtId="49" fontId="78" fillId="0" borderId="3" xfId="0" applyNumberFormat="1" applyFont="1" applyBorder="1" applyAlignment="1">
      <alignment horizontal="center" vertical="center"/>
    </xf>
    <xf numFmtId="179" fontId="95" fillId="0" borderId="3" xfId="0" applyNumberFormat="1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74" fillId="0" borderId="3" xfId="0" applyNumberFormat="1" applyFont="1" applyBorder="1" applyAlignment="1">
      <alignment horizontal="center" vertical="center"/>
    </xf>
    <xf numFmtId="0" fontId="70" fillId="0" borderId="3" xfId="0" applyFont="1" applyBorder="1" applyAlignment="1">
      <alignment vertical="center" wrapText="1"/>
    </xf>
    <xf numFmtId="0" fontId="74" fillId="0" borderId="3" xfId="0" applyFont="1" applyBorder="1" applyAlignment="1">
      <alignment horizontal="left" vertical="center"/>
    </xf>
    <xf numFmtId="49" fontId="86" fillId="0" borderId="3" xfId="0" applyNumberFormat="1" applyFont="1" applyBorder="1" applyAlignment="1">
      <alignment horizontal="center" vertical="center"/>
    </xf>
    <xf numFmtId="0" fontId="86" fillId="0" borderId="3" xfId="0" applyFont="1" applyBorder="1" applyAlignment="1">
      <alignment horizontal="left" vertical="center"/>
    </xf>
    <xf numFmtId="49" fontId="87" fillId="0" borderId="3" xfId="0" applyNumberFormat="1" applyFont="1" applyBorder="1" applyAlignment="1">
      <alignment horizontal="center" vertical="center"/>
    </xf>
    <xf numFmtId="49" fontId="85" fillId="0" borderId="3" xfId="0" applyNumberFormat="1" applyFont="1" applyBorder="1" applyAlignment="1">
      <alignment horizontal="center" vertical="center"/>
    </xf>
    <xf numFmtId="0" fontId="87" fillId="0" borderId="3" xfId="0" applyFont="1" applyBorder="1" applyAlignment="1">
      <alignment horizontal="left" vertical="center"/>
    </xf>
    <xf numFmtId="0" fontId="85" fillId="0" borderId="3" xfId="0" applyFont="1" applyBorder="1" applyAlignment="1">
      <alignment horizontal="left" vertical="center" wrapText="1"/>
    </xf>
    <xf numFmtId="182" fontId="5" fillId="0" borderId="0" xfId="0" applyNumberFormat="1" applyFont="1" applyAlignment="1">
      <alignment horizontal="right" vertical="center" wrapText="1"/>
    </xf>
    <xf numFmtId="0" fontId="73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vertical="center"/>
    </xf>
    <xf numFmtId="170" fontId="5" fillId="0" borderId="0" xfId="0" applyNumberFormat="1" applyFont="1" applyAlignment="1">
      <alignment horizontal="left" vertical="center" wrapText="1"/>
    </xf>
    <xf numFmtId="170" fontId="5" fillId="0" borderId="0" xfId="0" quotePrefix="1" applyNumberFormat="1" applyFont="1" applyAlignment="1">
      <alignment vertical="center" wrapText="1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79" fontId="5" fillId="0" borderId="0" xfId="0" applyNumberFormat="1" applyFont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7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5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179" fontId="4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169" fontId="6" fillId="0" borderId="3" xfId="0" applyNumberFormat="1" applyFont="1" applyBorder="1" applyAlignment="1">
      <alignment horizontal="center" vertical="center" wrapText="1"/>
    </xf>
    <xf numFmtId="179" fontId="68" fillId="0" borderId="3" xfId="0" applyNumberFormat="1" applyFont="1" applyBorder="1" applyAlignment="1">
      <alignment horizontal="center" vertical="center" wrapText="1"/>
    </xf>
    <xf numFmtId="0" fontId="94" fillId="0" borderId="15" xfId="0" applyFont="1" applyBorder="1" applyAlignment="1">
      <alignment horizontal="left" vertical="center" wrapText="1"/>
    </xf>
    <xf numFmtId="179" fontId="92" fillId="0" borderId="3" xfId="0" applyNumberFormat="1" applyFont="1" applyBorder="1" applyAlignment="1">
      <alignment horizontal="center" vertical="center" wrapText="1"/>
    </xf>
    <xf numFmtId="179" fontId="93" fillId="0" borderId="3" xfId="0" applyNumberFormat="1" applyFont="1" applyBorder="1" applyAlignment="1">
      <alignment horizontal="center" vertical="center" wrapText="1"/>
    </xf>
    <xf numFmtId="179" fontId="93" fillId="0" borderId="3" xfId="0" applyNumberFormat="1" applyFont="1" applyBorder="1" applyAlignment="1">
      <alignment horizontal="center" vertical="center"/>
    </xf>
    <xf numFmtId="0" fontId="93" fillId="0" borderId="15" xfId="0" applyFont="1" applyBorder="1" applyAlignment="1">
      <alignment horizontal="left" vertical="center" wrapText="1"/>
    </xf>
    <xf numFmtId="0" fontId="93" fillId="0" borderId="3" xfId="234" applyFont="1" applyBorder="1" applyAlignment="1">
      <alignment horizontal="left" vertical="center" wrapText="1"/>
    </xf>
    <xf numFmtId="0" fontId="93" fillId="0" borderId="15" xfId="234" applyFont="1" applyBorder="1" applyAlignment="1">
      <alignment horizontal="left" vertical="center" wrapText="1"/>
    </xf>
    <xf numFmtId="0" fontId="92" fillId="0" borderId="15" xfId="0" applyFont="1" applyBorder="1" applyAlignment="1">
      <alignment horizontal="left" vertical="center" wrapText="1"/>
    </xf>
    <xf numFmtId="0" fontId="92" fillId="0" borderId="3" xfId="0" applyFont="1" applyBorder="1" applyAlignment="1">
      <alignment horizontal="left" vertical="center" wrapText="1"/>
    </xf>
    <xf numFmtId="0" fontId="80" fillId="0" borderId="22" xfId="0" applyFont="1" applyBorder="1" applyAlignment="1">
      <alignment horizontal="left" vertical="center" wrapText="1"/>
    </xf>
    <xf numFmtId="0" fontId="4" fillId="0" borderId="0" xfId="0" quotePrefix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6" fillId="0" borderId="14" xfId="0" applyFont="1" applyBorder="1" applyAlignment="1">
      <alignment horizontal="left" wrapText="1"/>
    </xf>
    <xf numFmtId="0" fontId="67" fillId="0" borderId="14" xfId="0" applyFont="1" applyBorder="1" applyAlignment="1">
      <alignment horizontal="left" wrapText="1"/>
    </xf>
    <xf numFmtId="0" fontId="66" fillId="0" borderId="0" xfId="0" applyFont="1" applyAlignment="1">
      <alignment horizontal="center" vertical="center"/>
    </xf>
    <xf numFmtId="0" fontId="66" fillId="0" borderId="14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70" fillId="0" borderId="14" xfId="0" applyFont="1" applyBorder="1" applyAlignment="1">
      <alignment horizontal="right" vertical="center"/>
    </xf>
    <xf numFmtId="0" fontId="66" fillId="0" borderId="0" xfId="0" applyFont="1" applyAlignment="1">
      <alignment horizontal="left" vertical="center" wrapText="1"/>
    </xf>
    <xf numFmtId="0" fontId="66" fillId="0" borderId="13" xfId="0" applyFont="1" applyBorder="1" applyAlignment="1">
      <alignment horizontal="right" vertical="center"/>
    </xf>
    <xf numFmtId="0" fontId="66" fillId="0" borderId="13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/>
    </xf>
    <xf numFmtId="0" fontId="66" fillId="0" borderId="14" xfId="0" applyFont="1" applyBorder="1" applyAlignment="1">
      <alignment horizontal="right" vertical="center" wrapText="1"/>
    </xf>
    <xf numFmtId="0" fontId="66" fillId="0" borderId="14" xfId="0" applyFont="1" applyBorder="1" applyAlignment="1">
      <alignment horizontal="left" vertical="center"/>
    </xf>
    <xf numFmtId="0" fontId="66" fillId="0" borderId="3" xfId="0" applyFont="1" applyBorder="1" applyAlignment="1">
      <alignment horizontal="center" vertical="center"/>
    </xf>
    <xf numFmtId="0" fontId="70" fillId="0" borderId="16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left" vertical="center" wrapText="1"/>
    </xf>
    <xf numFmtId="0" fontId="66" fillId="0" borderId="1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 wrapText="1"/>
    </xf>
    <xf numFmtId="179" fontId="70" fillId="0" borderId="3" xfId="0" applyNumberFormat="1" applyFont="1" applyBorder="1" applyAlignment="1">
      <alignment horizontal="center" vertical="center" wrapText="1"/>
    </xf>
    <xf numFmtId="0" fontId="70" fillId="0" borderId="14" xfId="0" applyFont="1" applyBorder="1" applyAlignment="1">
      <alignment vertical="center"/>
    </xf>
    <xf numFmtId="0" fontId="71" fillId="0" borderId="3" xfId="0" applyFont="1" applyBorder="1" applyAlignment="1">
      <alignment horizontal="center" vertical="center"/>
    </xf>
    <xf numFmtId="170" fontId="66" fillId="0" borderId="0" xfId="0" applyNumberFormat="1" applyFont="1" applyAlignment="1">
      <alignment horizontal="center" wrapText="1"/>
    </xf>
    <xf numFmtId="170" fontId="66" fillId="0" borderId="0" xfId="0" quotePrefix="1" applyNumberFormat="1" applyFont="1" applyAlignment="1">
      <alignment horizontal="center" wrapText="1"/>
    </xf>
    <xf numFmtId="0" fontId="71" fillId="0" borderId="3" xfId="0" applyFont="1" applyBorder="1" applyAlignment="1" applyProtection="1">
      <alignment horizontal="center"/>
      <protection locked="0"/>
    </xf>
    <xf numFmtId="0" fontId="71" fillId="0" borderId="3" xfId="0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9" fillId="0" borderId="15" xfId="0" applyFont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79" fillId="0" borderId="3" xfId="0" applyFont="1" applyBorder="1" applyAlignment="1">
      <alignment horizontal="center" vertical="center" wrapText="1"/>
    </xf>
    <xf numFmtId="0" fontId="79" fillId="0" borderId="15" xfId="0" applyFont="1" applyBorder="1" applyAlignment="1">
      <alignment horizontal="left" vertical="center" wrapText="1"/>
    </xf>
    <xf numFmtId="0" fontId="79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70" fillId="0" borderId="15" xfId="0" applyFont="1" applyBorder="1" applyAlignment="1">
      <alignment horizontal="left" vertical="center"/>
    </xf>
    <xf numFmtId="0" fontId="70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0" fillId="0" borderId="15" xfId="0" applyFont="1" applyBorder="1" applyAlignment="1">
      <alignment horizontal="left" vertical="center" wrapText="1"/>
    </xf>
    <xf numFmtId="0" fontId="70" fillId="0" borderId="17" xfId="0" applyFont="1" applyBorder="1" applyAlignment="1">
      <alignment horizontal="left" vertical="center" wrapText="1"/>
    </xf>
    <xf numFmtId="0" fontId="74" fillId="0" borderId="15" xfId="0" applyFont="1" applyBorder="1" applyAlignment="1">
      <alignment horizontal="left" vertical="center" wrapText="1"/>
    </xf>
    <xf numFmtId="0" fontId="74" fillId="0" borderId="17" xfId="0" applyFont="1" applyBorder="1" applyAlignment="1">
      <alignment horizontal="left" vertical="center" wrapText="1"/>
    </xf>
    <xf numFmtId="0" fontId="79" fillId="0" borderId="15" xfId="0" applyFont="1" applyBorder="1" applyAlignment="1">
      <alignment horizontal="left" vertical="center"/>
    </xf>
    <xf numFmtId="0" fontId="79" fillId="0" borderId="17" xfId="0" applyFont="1" applyBorder="1" applyAlignment="1">
      <alignment horizontal="left" vertical="center"/>
    </xf>
    <xf numFmtId="0" fontId="70" fillId="0" borderId="15" xfId="0" applyFont="1" applyBorder="1" applyAlignment="1">
      <alignment horizontal="center" vertical="center"/>
    </xf>
    <xf numFmtId="0" fontId="70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/>
    </xf>
    <xf numFmtId="0" fontId="72" fillId="0" borderId="13" xfId="0" applyFont="1" applyBorder="1" applyAlignment="1">
      <alignment horizontal="center" wrapText="1"/>
    </xf>
    <xf numFmtId="0" fontId="83" fillId="0" borderId="15" xfId="0" applyFont="1" applyBorder="1" applyAlignment="1">
      <alignment horizontal="center" vertical="center"/>
    </xf>
    <xf numFmtId="0" fontId="83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0" fontId="5" fillId="0" borderId="14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0" fontId="73" fillId="0" borderId="1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0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6" fillId="29" borderId="15" xfId="0" applyFont="1" applyFill="1" applyBorder="1" applyAlignment="1">
      <alignment horizontal="center" vertical="center" wrapText="1"/>
    </xf>
    <xf numFmtId="0" fontId="66" fillId="29" borderId="16" xfId="0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65" fillId="29" borderId="0" xfId="0" applyFont="1" applyFill="1" applyAlignment="1">
      <alignment vertical="center" wrapText="1"/>
    </xf>
    <xf numFmtId="0" fontId="67" fillId="29" borderId="0" xfId="0" applyFont="1" applyFill="1" applyAlignment="1">
      <alignment vertical="center" wrapText="1"/>
    </xf>
    <xf numFmtId="0" fontId="66" fillId="29" borderId="0" xfId="0" applyFont="1" applyFill="1" applyAlignment="1">
      <alignment horizontal="center" vertical="center"/>
    </xf>
    <xf numFmtId="0" fontId="70" fillId="29" borderId="14" xfId="0" applyFont="1" applyFill="1" applyBorder="1" applyAlignment="1">
      <alignment horizontal="center" wrapText="1"/>
    </xf>
    <xf numFmtId="0" fontId="67" fillId="29" borderId="14" xfId="0" applyFont="1" applyFill="1" applyBorder="1" applyAlignment="1">
      <alignment horizontal="center"/>
    </xf>
    <xf numFmtId="0" fontId="66" fillId="29" borderId="0" xfId="0" applyFont="1" applyFill="1" applyAlignment="1">
      <alignment horizontal="center"/>
    </xf>
    <xf numFmtId="0" fontId="70" fillId="29" borderId="14" xfId="0" applyFont="1" applyFill="1" applyBorder="1" applyAlignment="1">
      <alignment horizontal="center"/>
    </xf>
    <xf numFmtId="0" fontId="70" fillId="29" borderId="0" xfId="0" applyFont="1" applyFill="1" applyAlignment="1">
      <alignment horizontal="center" vertical="center" wrapText="1" shrinkToFit="1"/>
    </xf>
    <xf numFmtId="0" fontId="70" fillId="29" borderId="0" xfId="0" applyFont="1" applyFill="1" applyAlignment="1">
      <alignment horizontal="center" vertical="center"/>
    </xf>
    <xf numFmtId="0" fontId="66" fillId="29" borderId="15" xfId="0" applyFont="1" applyFill="1" applyBorder="1" applyAlignment="1">
      <alignment horizontal="left" vertical="center" wrapText="1"/>
    </xf>
    <xf numFmtId="0" fontId="66" fillId="29" borderId="16" xfId="0" applyFont="1" applyFill="1" applyBorder="1" applyAlignment="1">
      <alignment horizontal="left" vertical="center" wrapText="1"/>
    </xf>
    <xf numFmtId="0" fontId="66" fillId="29" borderId="17" xfId="0" applyFont="1" applyFill="1" applyBorder="1" applyAlignment="1">
      <alignment horizontal="left" vertical="center" wrapText="1"/>
    </xf>
    <xf numFmtId="3" fontId="70" fillId="29" borderId="15" xfId="0" applyNumberFormat="1" applyFont="1" applyFill="1" applyBorder="1" applyAlignment="1">
      <alignment horizontal="left" vertical="center" wrapText="1"/>
    </xf>
    <xf numFmtId="3" fontId="70" fillId="29" borderId="16" xfId="0" applyNumberFormat="1" applyFont="1" applyFill="1" applyBorder="1" applyAlignment="1">
      <alignment horizontal="left" vertical="center" wrapText="1"/>
    </xf>
    <xf numFmtId="3" fontId="70" fillId="29" borderId="17" xfId="0" applyNumberFormat="1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70" fillId="29" borderId="15" xfId="0" applyFont="1" applyFill="1" applyBorder="1" applyAlignment="1">
      <alignment horizontal="center" vertical="center" wrapText="1"/>
    </xf>
    <xf numFmtId="0" fontId="70" fillId="29" borderId="16" xfId="0" applyFont="1" applyFill="1" applyBorder="1" applyAlignment="1">
      <alignment horizontal="center" vertical="center" wrapText="1"/>
    </xf>
    <xf numFmtId="0" fontId="70" fillId="29" borderId="17" xfId="0" applyFont="1" applyFill="1" applyBorder="1" applyAlignment="1">
      <alignment horizontal="center" vertical="center" wrapText="1"/>
    </xf>
    <xf numFmtId="0" fontId="66" fillId="29" borderId="3" xfId="234" applyFont="1" applyFill="1" applyBorder="1" applyAlignment="1">
      <alignment horizontal="left" wrapText="1"/>
    </xf>
    <xf numFmtId="0" fontId="71" fillId="29" borderId="0" xfId="0" applyFont="1" applyFill="1" applyAlignment="1">
      <alignment horizontal="center" vertical="center"/>
    </xf>
    <xf numFmtId="0" fontId="77" fillId="0" borderId="3" xfId="0" applyFont="1" applyBorder="1" applyAlignment="1">
      <alignment horizontal="left" vertical="center" wrapText="1"/>
    </xf>
    <xf numFmtId="0" fontId="77" fillId="0" borderId="3" xfId="0" applyFont="1" applyBorder="1" applyAlignment="1">
      <alignment horizontal="center" vertical="center" wrapText="1"/>
    </xf>
    <xf numFmtId="179" fontId="77" fillId="0" borderId="3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horizontal="left" vertical="center"/>
    </xf>
    <xf numFmtId="179" fontId="80" fillId="0" borderId="3" xfId="0" applyNumberFormat="1" applyFont="1" applyBorder="1" applyAlignment="1">
      <alignment horizontal="center" vertical="center" wrapText="1"/>
    </xf>
    <xf numFmtId="0" fontId="80" fillId="30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vertical="center" wrapText="1"/>
    </xf>
  </cellXfs>
  <cellStyles count="352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A000000}"/>
    <cellStyle name="Итог 3" xfId="219" xr:uid="{00000000-0005-0000-0000-0000DB000000}"/>
    <cellStyle name="Контрольная ячейка 2" xfId="220" xr:uid="{00000000-0005-0000-0000-0000DC000000}"/>
    <cellStyle name="Контрольная ячейка 3" xfId="221" xr:uid="{00000000-0005-0000-0000-0000DD000000}"/>
    <cellStyle name="Название 2" xfId="222" xr:uid="{00000000-0005-0000-0000-0000DE000000}"/>
    <cellStyle name="Название 3" xfId="223" xr:uid="{00000000-0005-0000-0000-0000DF000000}"/>
    <cellStyle name="Нейтральный 2" xfId="224" xr:uid="{00000000-0005-0000-0000-0000E0000000}"/>
    <cellStyle name="Нейтральный 3" xfId="225" xr:uid="{00000000-0005-0000-0000-0000E1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" xfId="351" builtinId="5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5;&#1072;&#1087;&#1082;&#1080;%20&#1091;&#1087;&#1088;&#1072;&#1074;&#1083;&#1110;&#1085;&#1100;%20(DATA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352"/>
  <sheetViews>
    <sheetView view="pageBreakPreview" topLeftCell="A64" zoomScale="75" zoomScaleNormal="75" zoomScaleSheetLayoutView="75" workbookViewId="0">
      <selection activeCell="H154" sqref="H154"/>
    </sheetView>
  </sheetViews>
  <sheetFormatPr defaultRowHeight="20.25"/>
  <cols>
    <col min="1" max="1" width="66.85546875" style="34" customWidth="1"/>
    <col min="2" max="2" width="13.7109375" style="35" customWidth="1"/>
    <col min="3" max="3" width="17.140625" style="35" customWidth="1"/>
    <col min="4" max="5" width="18" style="35" customWidth="1"/>
    <col min="6" max="6" width="19" style="34" customWidth="1"/>
    <col min="7" max="7" width="18.7109375" style="34" customWidth="1"/>
    <col min="8" max="8" width="19" style="34" customWidth="1"/>
    <col min="9" max="9" width="18.7109375" style="34" customWidth="1"/>
    <col min="10" max="10" width="19.7109375" style="34" customWidth="1"/>
    <col min="11" max="11" width="1" style="34" hidden="1" customWidth="1"/>
    <col min="12" max="12" width="17.5703125" style="34" customWidth="1"/>
    <col min="13" max="13" width="15.85546875" style="34" customWidth="1"/>
    <col min="14" max="14" width="18.140625" style="34" customWidth="1"/>
    <col min="15" max="15" width="16.5703125" style="34" customWidth="1"/>
    <col min="16" max="16" width="16.7109375" style="34" customWidth="1"/>
    <col min="17" max="17" width="18" style="34" customWidth="1"/>
    <col min="18" max="18" width="19.85546875" style="34" customWidth="1"/>
    <col min="19" max="19" width="15.85546875" style="34" customWidth="1"/>
    <col min="20" max="16384" width="9.140625" style="34"/>
  </cols>
  <sheetData>
    <row r="1" spans="1:11" ht="18.75" customHeight="1">
      <c r="A1" s="256"/>
      <c r="B1" s="257"/>
      <c r="D1" s="34"/>
      <c r="E1" s="34"/>
      <c r="F1" s="34" t="s">
        <v>430</v>
      </c>
    </row>
    <row r="2" spans="1:11">
      <c r="A2" s="257"/>
      <c r="B2" s="257"/>
      <c r="D2" s="34"/>
      <c r="E2" s="34"/>
      <c r="F2" s="34" t="s">
        <v>255</v>
      </c>
    </row>
    <row r="3" spans="1:11" ht="18.75" customHeight="1">
      <c r="A3" s="257"/>
      <c r="B3" s="257"/>
      <c r="D3" s="36"/>
      <c r="E3" s="36"/>
      <c r="F3" s="34" t="s">
        <v>256</v>
      </c>
    </row>
    <row r="4" spans="1:11" ht="18.75" customHeight="1">
      <c r="A4" s="257"/>
      <c r="B4" s="257"/>
      <c r="D4" s="36"/>
      <c r="E4" s="36"/>
      <c r="J4" s="37"/>
      <c r="K4" s="37"/>
    </row>
    <row r="5" spans="1:11" ht="18.75" customHeight="1">
      <c r="A5" s="257"/>
      <c r="B5" s="257"/>
      <c r="D5" s="36"/>
      <c r="E5" s="36"/>
      <c r="K5" s="38"/>
    </row>
    <row r="6" spans="1:11" ht="18.75" customHeight="1">
      <c r="A6" s="257"/>
      <c r="B6" s="257"/>
      <c r="D6" s="36"/>
      <c r="E6" s="36"/>
      <c r="F6" s="39"/>
      <c r="J6" s="38"/>
      <c r="K6" s="38"/>
    </row>
    <row r="7" spans="1:11" ht="18.75" customHeight="1">
      <c r="A7" s="35"/>
      <c r="D7" s="36"/>
      <c r="E7" s="36"/>
      <c r="F7" s="36"/>
      <c r="G7" s="38"/>
      <c r="H7" s="38"/>
      <c r="I7" s="38"/>
      <c r="J7" s="38"/>
      <c r="K7" s="38"/>
    </row>
    <row r="8" spans="1:11" ht="18.75" customHeight="1">
      <c r="D8" s="36"/>
      <c r="E8" s="36"/>
      <c r="F8" s="36"/>
      <c r="G8" s="263"/>
      <c r="H8" s="263"/>
      <c r="I8" s="263"/>
      <c r="J8" s="263"/>
      <c r="K8" s="263"/>
    </row>
    <row r="9" spans="1:11" ht="18.75" customHeight="1">
      <c r="A9" s="34" t="s">
        <v>120</v>
      </c>
      <c r="B9" s="36"/>
      <c r="F9" s="38"/>
      <c r="G9" s="263" t="s">
        <v>40</v>
      </c>
      <c r="H9" s="263"/>
      <c r="I9" s="263"/>
      <c r="J9" s="263"/>
      <c r="K9" s="263"/>
    </row>
    <row r="10" spans="1:11">
      <c r="B10" s="36"/>
      <c r="D10" s="38"/>
      <c r="E10" s="38"/>
      <c r="F10" s="38"/>
      <c r="G10" s="261"/>
      <c r="H10" s="261"/>
      <c r="I10" s="261"/>
      <c r="J10" s="261"/>
      <c r="K10" s="261"/>
    </row>
    <row r="11" spans="1:11" ht="18.75" customHeight="1">
      <c r="A11" s="258" t="s">
        <v>257</v>
      </c>
      <c r="B11" s="259"/>
      <c r="C11" s="40"/>
      <c r="D11" s="40"/>
      <c r="E11" s="40"/>
      <c r="F11" s="41"/>
      <c r="G11" s="42"/>
      <c r="H11" s="42"/>
      <c r="I11" s="42"/>
      <c r="J11" s="43" t="s">
        <v>153</v>
      </c>
      <c r="K11" s="42"/>
    </row>
    <row r="12" spans="1:11" ht="20.25" customHeight="1">
      <c r="A12" s="38"/>
      <c r="D12" s="34"/>
      <c r="E12" s="34"/>
      <c r="G12" s="261"/>
      <c r="H12" s="261"/>
      <c r="I12" s="261"/>
      <c r="J12" s="261"/>
      <c r="K12" s="261"/>
    </row>
    <row r="13" spans="1:11" ht="19.5" customHeight="1">
      <c r="A13" s="264" t="s">
        <v>431</v>
      </c>
      <c r="B13" s="264"/>
      <c r="F13" s="36"/>
      <c r="G13" s="42"/>
      <c r="H13" s="42"/>
      <c r="I13" s="42"/>
      <c r="J13" s="42"/>
      <c r="K13" s="42"/>
    </row>
    <row r="14" spans="1:11" ht="19.5" customHeight="1">
      <c r="A14" s="260" t="s">
        <v>109</v>
      </c>
      <c r="B14" s="260"/>
      <c r="F14" s="36"/>
      <c r="G14" s="261"/>
      <c r="H14" s="261"/>
      <c r="I14" s="261"/>
      <c r="J14" s="261"/>
      <c r="K14" s="261"/>
    </row>
    <row r="15" spans="1:11" ht="19.5" customHeight="1">
      <c r="A15" s="260"/>
      <c r="B15" s="260"/>
      <c r="D15" s="36"/>
      <c r="E15" s="36"/>
      <c r="F15" s="36"/>
      <c r="G15" s="267"/>
      <c r="H15" s="267"/>
      <c r="I15" s="267"/>
      <c r="J15" s="267"/>
      <c r="K15" s="267"/>
    </row>
    <row r="16" spans="1:11" ht="16.5" customHeight="1">
      <c r="A16" s="260"/>
      <c r="B16" s="260"/>
      <c r="D16" s="36"/>
      <c r="E16" s="36"/>
      <c r="F16" s="36"/>
      <c r="G16" s="38"/>
      <c r="H16" s="38"/>
      <c r="I16" s="38"/>
      <c r="J16" s="38"/>
      <c r="K16" s="38"/>
    </row>
    <row r="17" spans="1:11" ht="16.5" customHeight="1">
      <c r="A17" s="35"/>
      <c r="D17" s="36"/>
      <c r="E17" s="36"/>
      <c r="F17" s="36"/>
      <c r="G17" s="38"/>
      <c r="H17" s="38"/>
      <c r="I17" s="38"/>
      <c r="J17" s="38"/>
      <c r="K17" s="38"/>
    </row>
    <row r="18" spans="1:11" ht="18.75" customHeight="1">
      <c r="A18" s="263" t="s">
        <v>121</v>
      </c>
      <c r="B18" s="263"/>
      <c r="D18" s="36"/>
      <c r="E18" s="36"/>
      <c r="F18" s="36"/>
      <c r="G18" s="263" t="s">
        <v>121</v>
      </c>
      <c r="H18" s="263"/>
      <c r="I18" s="263"/>
      <c r="J18" s="263"/>
      <c r="K18" s="263"/>
    </row>
    <row r="19" spans="1:11" ht="13.5" customHeight="1">
      <c r="D19" s="36"/>
      <c r="E19" s="36"/>
      <c r="F19" s="36"/>
      <c r="J19" s="35"/>
      <c r="K19" s="35"/>
    </row>
    <row r="20" spans="1:11" ht="21" customHeight="1">
      <c r="A20" s="261" t="s">
        <v>491</v>
      </c>
      <c r="B20" s="262"/>
      <c r="E20" s="35" t="s">
        <v>122</v>
      </c>
      <c r="F20" s="38"/>
      <c r="G20" s="270" t="s">
        <v>258</v>
      </c>
      <c r="H20" s="270"/>
      <c r="I20" s="270"/>
      <c r="J20" s="270"/>
      <c r="K20" s="35"/>
    </row>
    <row r="21" spans="1:11">
      <c r="A21" s="268"/>
      <c r="B21" s="268"/>
    </row>
    <row r="22" spans="1:11">
      <c r="A22" s="264" t="s">
        <v>432</v>
      </c>
      <c r="B22" s="264"/>
      <c r="G22" s="269" t="s">
        <v>433</v>
      </c>
      <c r="H22" s="269"/>
      <c r="I22" s="269"/>
      <c r="J22" s="269"/>
      <c r="K22" s="269"/>
    </row>
    <row r="23" spans="1:11" ht="15.75" customHeight="1">
      <c r="A23" s="260" t="s">
        <v>109</v>
      </c>
      <c r="B23" s="260"/>
      <c r="G23" s="266" t="s">
        <v>109</v>
      </c>
      <c r="H23" s="266"/>
      <c r="I23" s="266"/>
      <c r="J23" s="266"/>
      <c r="K23" s="266"/>
    </row>
    <row r="24" spans="1:11" ht="15.75" customHeight="1">
      <c r="G24" s="265"/>
      <c r="H24" s="265"/>
      <c r="I24" s="265"/>
      <c r="J24" s="265"/>
      <c r="K24" s="265"/>
    </row>
    <row r="25" spans="1:11">
      <c r="C25" s="44"/>
      <c r="D25" s="45"/>
      <c r="E25" s="45"/>
      <c r="G25" s="265"/>
      <c r="H25" s="265"/>
      <c r="I25" s="265"/>
      <c r="J25" s="265"/>
      <c r="K25" s="265"/>
    </row>
    <row r="26" spans="1:11" ht="18" customHeight="1">
      <c r="B26" s="45"/>
      <c r="C26" s="44"/>
      <c r="D26" s="45"/>
      <c r="E26" s="45"/>
      <c r="G26" s="46"/>
      <c r="H26" s="46"/>
      <c r="I26" s="46"/>
      <c r="J26" s="46"/>
      <c r="K26" s="46"/>
    </row>
    <row r="27" spans="1:11" ht="17.25" customHeight="1">
      <c r="B27" s="34"/>
      <c r="D27" s="46"/>
      <c r="E27" s="46"/>
      <c r="F27" s="46"/>
    </row>
    <row r="28" spans="1:11" ht="21" hidden="1" customHeight="1">
      <c r="B28" s="34"/>
      <c r="D28" s="46"/>
      <c r="E28" s="46"/>
      <c r="F28" s="46"/>
    </row>
    <row r="29" spans="1:11" ht="21" hidden="1" customHeight="1">
      <c r="B29" s="34"/>
      <c r="D29" s="46"/>
      <c r="E29" s="46"/>
      <c r="F29" s="46"/>
      <c r="I29" s="47"/>
      <c r="J29" s="47"/>
      <c r="K29" s="47"/>
    </row>
    <row r="30" spans="1:11" hidden="1">
      <c r="F30" s="35"/>
      <c r="G30" s="35"/>
      <c r="H30" s="35"/>
      <c r="I30" s="35"/>
      <c r="J30" s="35"/>
      <c r="K30" s="35"/>
    </row>
    <row r="31" spans="1:11" ht="25.5" customHeight="1">
      <c r="A31" s="48"/>
      <c r="B31" s="274"/>
      <c r="C31" s="274"/>
      <c r="D31" s="274"/>
      <c r="E31" s="274"/>
      <c r="F31" s="274"/>
      <c r="G31" s="49"/>
      <c r="H31" s="49"/>
      <c r="I31" s="50">
        <v>2023</v>
      </c>
      <c r="J31" s="51" t="s">
        <v>44</v>
      </c>
      <c r="K31" s="52" t="s">
        <v>61</v>
      </c>
    </row>
    <row r="32" spans="1:11" ht="42" customHeight="1">
      <c r="A32" s="53" t="s">
        <v>9</v>
      </c>
      <c r="B32" s="272" t="s">
        <v>221</v>
      </c>
      <c r="C32" s="272"/>
      <c r="D32" s="272"/>
      <c r="E32" s="272"/>
      <c r="F32" s="272"/>
      <c r="G32" s="272"/>
      <c r="H32" s="54"/>
      <c r="I32" s="55" t="s">
        <v>315</v>
      </c>
      <c r="J32" s="56" t="s">
        <v>43</v>
      </c>
      <c r="K32" s="52"/>
    </row>
    <row r="33" spans="1:11" ht="24.75" customHeight="1">
      <c r="A33" s="53" t="s">
        <v>10</v>
      </c>
      <c r="B33" s="274" t="s">
        <v>259</v>
      </c>
      <c r="C33" s="274"/>
      <c r="D33" s="274"/>
      <c r="E33" s="274"/>
      <c r="F33" s="274"/>
      <c r="G33" s="54"/>
      <c r="H33" s="54"/>
      <c r="I33" s="55">
        <v>150</v>
      </c>
      <c r="J33" s="56" t="s">
        <v>42</v>
      </c>
      <c r="K33" s="52"/>
    </row>
    <row r="34" spans="1:11" ht="24.75" customHeight="1">
      <c r="A34" s="53" t="s">
        <v>14</v>
      </c>
      <c r="B34" s="274" t="s">
        <v>222</v>
      </c>
      <c r="C34" s="274"/>
      <c r="D34" s="274"/>
      <c r="E34" s="274"/>
      <c r="F34" s="274"/>
      <c r="G34" s="54"/>
      <c r="H34" s="54"/>
      <c r="I34" s="55" t="s">
        <v>316</v>
      </c>
      <c r="J34" s="56" t="s">
        <v>41</v>
      </c>
      <c r="K34" s="52"/>
    </row>
    <row r="35" spans="1:11" ht="24.75" customHeight="1">
      <c r="A35" s="53" t="s">
        <v>216</v>
      </c>
      <c r="B35" s="274" t="s">
        <v>484</v>
      </c>
      <c r="C35" s="274"/>
      <c r="D35" s="274"/>
      <c r="E35" s="274"/>
      <c r="F35" s="274"/>
      <c r="G35" s="54"/>
      <c r="H35" s="54"/>
      <c r="I35" s="55">
        <v>17184</v>
      </c>
      <c r="J35" s="56" t="s">
        <v>5</v>
      </c>
      <c r="K35" s="52"/>
    </row>
    <row r="36" spans="1:11" ht="24.75" customHeight="1">
      <c r="A36" s="53" t="s">
        <v>12</v>
      </c>
      <c r="B36" s="274" t="s">
        <v>485</v>
      </c>
      <c r="C36" s="274"/>
      <c r="D36" s="274"/>
      <c r="E36" s="274"/>
      <c r="F36" s="274"/>
      <c r="G36" s="54"/>
      <c r="H36" s="54"/>
      <c r="I36" s="55"/>
      <c r="J36" s="56" t="s">
        <v>4</v>
      </c>
      <c r="K36" s="52"/>
    </row>
    <row r="37" spans="1:11" ht="24.75" customHeight="1">
      <c r="A37" s="53" t="s">
        <v>11</v>
      </c>
      <c r="B37" s="274" t="s">
        <v>223</v>
      </c>
      <c r="C37" s="274"/>
      <c r="D37" s="274"/>
      <c r="E37" s="274"/>
      <c r="F37" s="274"/>
      <c r="G37" s="54"/>
      <c r="H37" s="54"/>
      <c r="I37" s="55" t="s">
        <v>220</v>
      </c>
      <c r="J37" s="56" t="s">
        <v>6</v>
      </c>
      <c r="K37" s="52"/>
    </row>
    <row r="38" spans="1:11" ht="24.75" customHeight="1">
      <c r="A38" s="53" t="s">
        <v>110</v>
      </c>
      <c r="B38" s="274" t="s">
        <v>226</v>
      </c>
      <c r="C38" s="274"/>
      <c r="D38" s="274"/>
      <c r="E38" s="274"/>
      <c r="F38" s="274"/>
      <c r="G38" s="275" t="s">
        <v>53</v>
      </c>
      <c r="H38" s="275"/>
      <c r="I38" s="276"/>
      <c r="J38" s="56"/>
      <c r="K38" s="52"/>
    </row>
    <row r="39" spans="1:11" ht="24.75" customHeight="1">
      <c r="A39" s="53" t="s">
        <v>15</v>
      </c>
      <c r="B39" s="274" t="s">
        <v>224</v>
      </c>
      <c r="C39" s="274"/>
      <c r="D39" s="274"/>
      <c r="E39" s="274"/>
      <c r="F39" s="274"/>
      <c r="G39" s="275" t="s">
        <v>54</v>
      </c>
      <c r="H39" s="275"/>
      <c r="I39" s="276"/>
      <c r="J39" s="56"/>
      <c r="K39" s="52"/>
    </row>
    <row r="40" spans="1:11" ht="24.75" customHeight="1">
      <c r="A40" s="53" t="s">
        <v>37</v>
      </c>
      <c r="B40" s="274">
        <v>220</v>
      </c>
      <c r="C40" s="274"/>
      <c r="D40" s="274"/>
      <c r="E40" s="274"/>
      <c r="F40" s="274"/>
      <c r="G40" s="54"/>
      <c r="H40" s="54"/>
      <c r="I40" s="58"/>
      <c r="J40" s="56"/>
      <c r="K40" s="52"/>
    </row>
    <row r="41" spans="1:11" ht="24.75" customHeight="1">
      <c r="A41" s="53" t="s">
        <v>119</v>
      </c>
      <c r="B41" s="274" t="s">
        <v>501</v>
      </c>
      <c r="C41" s="274"/>
      <c r="D41" s="274"/>
      <c r="E41" s="274"/>
      <c r="F41" s="274"/>
      <c r="G41" s="54"/>
      <c r="H41" s="54"/>
      <c r="I41" s="58"/>
      <c r="J41" s="56"/>
      <c r="K41" s="52"/>
    </row>
    <row r="42" spans="1:11" ht="24.75" customHeight="1">
      <c r="A42" s="53" t="s">
        <v>7</v>
      </c>
      <c r="B42" s="274" t="s">
        <v>225</v>
      </c>
      <c r="C42" s="274"/>
      <c r="D42" s="274"/>
      <c r="E42" s="274"/>
      <c r="F42" s="274"/>
      <c r="G42" s="54"/>
      <c r="H42" s="54"/>
      <c r="I42" s="58"/>
      <c r="J42" s="56"/>
      <c r="K42" s="52"/>
    </row>
    <row r="43" spans="1:11" ht="24.75" customHeight="1">
      <c r="A43" s="53" t="s">
        <v>8</v>
      </c>
      <c r="B43" s="274" t="s">
        <v>419</v>
      </c>
      <c r="C43" s="274"/>
      <c r="D43" s="274"/>
      <c r="E43" s="274"/>
      <c r="F43" s="274"/>
      <c r="G43" s="54"/>
      <c r="H43" s="54"/>
      <c r="I43" s="58"/>
      <c r="J43" s="56"/>
      <c r="K43" s="52"/>
    </row>
    <row r="44" spans="1:11" ht="69" customHeight="1">
      <c r="A44" s="284" t="s">
        <v>496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30" customHeight="1">
      <c r="A45" s="285" t="s">
        <v>55</v>
      </c>
      <c r="B45" s="285"/>
      <c r="C45" s="285"/>
      <c r="D45" s="285"/>
      <c r="E45" s="285"/>
      <c r="F45" s="285"/>
      <c r="G45" s="285"/>
      <c r="H45" s="285"/>
      <c r="I45" s="285"/>
      <c r="J45" s="285"/>
      <c r="K45" s="285"/>
    </row>
    <row r="46" spans="1:11" ht="23.25" customHeight="1">
      <c r="B46" s="38"/>
      <c r="D46" s="38"/>
      <c r="E46" s="38"/>
      <c r="F46" s="38"/>
      <c r="G46" s="38"/>
      <c r="H46" s="38"/>
      <c r="I46" s="38"/>
      <c r="J46" s="40" t="s">
        <v>130</v>
      </c>
      <c r="K46" s="38" t="s">
        <v>124</v>
      </c>
    </row>
    <row r="47" spans="1:11" ht="23.25" customHeight="1">
      <c r="A47" s="271" t="s">
        <v>64</v>
      </c>
      <c r="B47" s="273" t="s">
        <v>13</v>
      </c>
      <c r="C47" s="273" t="s">
        <v>500</v>
      </c>
      <c r="D47" s="273" t="s">
        <v>499</v>
      </c>
      <c r="E47" s="286" t="s">
        <v>498</v>
      </c>
      <c r="F47" s="273" t="s">
        <v>497</v>
      </c>
      <c r="G47" s="271" t="s">
        <v>123</v>
      </c>
      <c r="H47" s="271"/>
      <c r="I47" s="271"/>
      <c r="J47" s="271"/>
      <c r="K47" s="51"/>
    </row>
    <row r="48" spans="1:11" ht="96.75" customHeight="1">
      <c r="A48" s="271"/>
      <c r="B48" s="273"/>
      <c r="C48" s="273"/>
      <c r="D48" s="273"/>
      <c r="E48" s="286"/>
      <c r="F48" s="273"/>
      <c r="G48" s="60" t="s">
        <v>50</v>
      </c>
      <c r="H48" s="60" t="s">
        <v>51</v>
      </c>
      <c r="I48" s="60" t="s">
        <v>52</v>
      </c>
      <c r="J48" s="60" t="s">
        <v>23</v>
      </c>
      <c r="K48" s="61"/>
    </row>
    <row r="49" spans="1:17" ht="20.100000000000001" customHeight="1">
      <c r="A49" s="52">
        <v>1</v>
      </c>
      <c r="B49" s="59">
        <v>2</v>
      </c>
      <c r="C49" s="59">
        <v>3</v>
      </c>
      <c r="D49" s="59">
        <v>4</v>
      </c>
      <c r="E49" s="59">
        <v>5</v>
      </c>
      <c r="F49" s="59">
        <v>6</v>
      </c>
      <c r="G49" s="59">
        <v>7</v>
      </c>
      <c r="H49" s="59">
        <v>8</v>
      </c>
      <c r="I49" s="59">
        <v>9</v>
      </c>
      <c r="J49" s="273">
        <v>10</v>
      </c>
      <c r="K49" s="273"/>
    </row>
    <row r="50" spans="1:17" ht="24.95" customHeight="1">
      <c r="A50" s="283" t="s">
        <v>190</v>
      </c>
      <c r="B50" s="283"/>
      <c r="C50" s="283"/>
      <c r="D50" s="283"/>
      <c r="E50" s="283"/>
      <c r="F50" s="283"/>
      <c r="G50" s="283"/>
      <c r="H50" s="283"/>
      <c r="I50" s="283"/>
      <c r="J50" s="283"/>
      <c r="K50" s="283"/>
    </row>
    <row r="51" spans="1:17" ht="45" customHeight="1">
      <c r="A51" s="62" t="s">
        <v>156</v>
      </c>
      <c r="B51" s="63">
        <v>1000</v>
      </c>
      <c r="C51" s="30">
        <v>57463.5</v>
      </c>
      <c r="D51" s="30">
        <v>86127</v>
      </c>
      <c r="E51" s="30">
        <f>'Розшифровка 1 до Формування'!F8</f>
        <v>54452.6</v>
      </c>
      <c r="F51" s="30">
        <f>SUM(G51:K51)</f>
        <v>77860.3</v>
      </c>
      <c r="G51" s="30">
        <f>'Розшифровка 1 до Формування'!H8</f>
        <v>18972.3</v>
      </c>
      <c r="H51" s="30">
        <f>'Розшифровка 1 до Формування'!I8</f>
        <v>18906.000000000004</v>
      </c>
      <c r="I51" s="30">
        <f>'Розшифровка 1 до Формування'!J8</f>
        <v>18973.7</v>
      </c>
      <c r="J51" s="277">
        <f>'Розшифровка 1 до Формування'!K8</f>
        <v>21008.300000000003</v>
      </c>
      <c r="K51" s="277"/>
      <c r="L51" s="64"/>
    </row>
    <row r="52" spans="1:17" ht="47.25" customHeight="1">
      <c r="A52" s="62" t="s">
        <v>154</v>
      </c>
      <c r="B52" s="63">
        <v>1010</v>
      </c>
      <c r="C52" s="30">
        <f>SUM(C53:C57)</f>
        <v>-70320.100000000006</v>
      </c>
      <c r="D52" s="30">
        <f t="shared" ref="D52:I52" si="0">SUM(D53:D57)</f>
        <v>-83540.5</v>
      </c>
      <c r="E52" s="30">
        <f t="shared" si="0"/>
        <v>-51194.2</v>
      </c>
      <c r="F52" s="30">
        <f>SUM(G52:J52)</f>
        <v>-67881.8</v>
      </c>
      <c r="G52" s="30">
        <f>SUM(G53:G57)</f>
        <v>-16237.000000000002</v>
      </c>
      <c r="H52" s="30">
        <f>SUM(H53:H57)</f>
        <v>-15539.5</v>
      </c>
      <c r="I52" s="30">
        <f t="shared" si="0"/>
        <v>-14746</v>
      </c>
      <c r="J52" s="30">
        <f>SUM(J53:J57)</f>
        <v>-21359.300000000003</v>
      </c>
      <c r="K52" s="65"/>
      <c r="L52" s="64"/>
    </row>
    <row r="53" spans="1:17" ht="39" customHeight="1">
      <c r="A53" s="66" t="s">
        <v>261</v>
      </c>
      <c r="B53" s="52">
        <v>1011</v>
      </c>
      <c r="C53" s="65">
        <v>-29049.200000000001</v>
      </c>
      <c r="D53" s="65">
        <v>-28740</v>
      </c>
      <c r="E53" s="65">
        <f>-'Розшифровка 2 до формування'!P12</f>
        <v>-10445.5</v>
      </c>
      <c r="F53" s="65">
        <f t="shared" ref="D53:F84" si="1">SUM(G53:J53)</f>
        <v>-8359.1</v>
      </c>
      <c r="G53" s="65">
        <f>-'Розшифровка 2 до формування'!R12</f>
        <v>-4032.8</v>
      </c>
      <c r="H53" s="65">
        <f>-'Розшифровка 2 до формування'!S12</f>
        <v>-873</v>
      </c>
      <c r="I53" s="65">
        <f>-'Розшифровка 2 до формування'!T12</f>
        <v>-1334.8000000000002</v>
      </c>
      <c r="J53" s="65">
        <f>-'Розшифровка 2 до формування'!U12</f>
        <v>-2118.5</v>
      </c>
      <c r="K53" s="65"/>
      <c r="L53" s="64"/>
    </row>
    <row r="54" spans="1:17" ht="28.5" customHeight="1">
      <c r="A54" s="66" t="s">
        <v>1</v>
      </c>
      <c r="B54" s="52">
        <v>1012</v>
      </c>
      <c r="C54" s="65">
        <v>-33959.9</v>
      </c>
      <c r="D54" s="65">
        <v>-45294.2</v>
      </c>
      <c r="E54" s="65">
        <f>-'Розшифровка 2 до формування'!P13</f>
        <v>-33855.599999999999</v>
      </c>
      <c r="F54" s="65">
        <f t="shared" si="1"/>
        <v>-48587.5</v>
      </c>
      <c r="G54" s="65">
        <f>-'Розшифровка 2 до формування'!R13</f>
        <v>-9673.1</v>
      </c>
      <c r="H54" s="65">
        <f>-'Розшифровка 2 до формування'!S13</f>
        <v>-12132.1</v>
      </c>
      <c r="I54" s="65">
        <f>-'Розшифровка 2 до формування'!T13</f>
        <v>-11093.9</v>
      </c>
      <c r="J54" s="65">
        <f>-'Розшифровка 2 до формування'!U13</f>
        <v>-15688.4</v>
      </c>
      <c r="K54" s="65"/>
      <c r="L54" s="64"/>
    </row>
    <row r="55" spans="1:17" ht="29.25" customHeight="1">
      <c r="A55" s="66" t="s">
        <v>2</v>
      </c>
      <c r="B55" s="52">
        <v>1013</v>
      </c>
      <c r="C55" s="65">
        <v>-7306.9</v>
      </c>
      <c r="D55" s="65">
        <v>-9477.2999999999993</v>
      </c>
      <c r="E55" s="65">
        <f>-'Розшифровка 2 до формування'!P14</f>
        <v>-6883.4000000000005</v>
      </c>
      <c r="F55" s="65">
        <f t="shared" si="1"/>
        <v>-10921.6</v>
      </c>
      <c r="G55" s="65">
        <f>-'Розшифровка 2 до формування'!R14</f>
        <v>-2527.7000000000003</v>
      </c>
      <c r="H55" s="65">
        <f>-'Розшифровка 2 до формування'!S14</f>
        <v>-2531</v>
      </c>
      <c r="I55" s="65">
        <f>-'Розшифровка 2 до формування'!T14</f>
        <v>-2313.9</v>
      </c>
      <c r="J55" s="65">
        <f>-'Розшифровка 2 до формування'!U14</f>
        <v>-3549</v>
      </c>
      <c r="K55" s="65"/>
      <c r="L55" s="64"/>
      <c r="M55" s="67">
        <f>F55/F54</f>
        <v>0.2247820941600206</v>
      </c>
      <c r="N55" s="67">
        <f t="shared" ref="N55:Q55" si="2">G55/G54</f>
        <v>0.26131229905614539</v>
      </c>
      <c r="O55" s="67">
        <f t="shared" si="2"/>
        <v>0.20862010698889721</v>
      </c>
      <c r="P55" s="67">
        <f t="shared" si="2"/>
        <v>0.20857408125185914</v>
      </c>
      <c r="Q55" s="67">
        <f t="shared" si="2"/>
        <v>0.22621809744779584</v>
      </c>
    </row>
    <row r="56" spans="1:17" ht="29.25" customHeight="1">
      <c r="A56" s="66" t="s">
        <v>3</v>
      </c>
      <c r="B56" s="52">
        <v>1014</v>
      </c>
      <c r="C56" s="65" t="s">
        <v>68</v>
      </c>
      <c r="D56" s="65">
        <f t="shared" si="1"/>
        <v>0</v>
      </c>
      <c r="E56" s="65">
        <f>-'Розшифровка 2 до формування'!P15</f>
        <v>0</v>
      </c>
      <c r="F56" s="65">
        <f t="shared" si="1"/>
        <v>0</v>
      </c>
      <c r="G56" s="65">
        <f>-'Розшифровка 2 до формування'!R15</f>
        <v>0</v>
      </c>
      <c r="H56" s="65">
        <f>-'Розшифровка 2 до формування'!S15</f>
        <v>0</v>
      </c>
      <c r="I56" s="65">
        <f>-'Розшифровка 2 до формування'!T15</f>
        <v>0</v>
      </c>
      <c r="J56" s="65">
        <f>-'Розшифровка 2 до формування'!U15</f>
        <v>0</v>
      </c>
      <c r="K56" s="65"/>
      <c r="L56" s="64"/>
    </row>
    <row r="57" spans="1:17" ht="30" customHeight="1">
      <c r="A57" s="66" t="s">
        <v>114</v>
      </c>
      <c r="B57" s="52">
        <v>1015</v>
      </c>
      <c r="C57" s="65">
        <v>-4.0999999999999996</v>
      </c>
      <c r="D57" s="65">
        <v>-29</v>
      </c>
      <c r="E57" s="65">
        <f>-'Розшифровка 2 до формування'!P16</f>
        <v>-9.6999999999999993</v>
      </c>
      <c r="F57" s="65">
        <f t="shared" si="1"/>
        <v>-13.6</v>
      </c>
      <c r="G57" s="65">
        <f>-'Розшифровка 2 до формування'!R16</f>
        <v>-3.4</v>
      </c>
      <c r="H57" s="65">
        <f>-'Розшифровка 2 до формування'!S16</f>
        <v>-3.4</v>
      </c>
      <c r="I57" s="65">
        <f>-'Розшифровка 2 до формування'!T16</f>
        <v>-3.4</v>
      </c>
      <c r="J57" s="65">
        <f>-'Розшифровка 2 до формування'!U16</f>
        <v>-3.4</v>
      </c>
      <c r="K57" s="65"/>
      <c r="L57" s="64"/>
    </row>
    <row r="58" spans="1:17" ht="28.5" customHeight="1">
      <c r="A58" s="62" t="s">
        <v>67</v>
      </c>
      <c r="B58" s="52">
        <v>1020</v>
      </c>
      <c r="C58" s="30">
        <f>SUM(C51:C52)</f>
        <v>-12856.600000000006</v>
      </c>
      <c r="D58" s="30">
        <f>SUM(D51:D52)</f>
        <v>2586.5</v>
      </c>
      <c r="E58" s="30">
        <f>SUM(E51:E52)</f>
        <v>3258.4000000000015</v>
      </c>
      <c r="F58" s="30">
        <f>SUM(G58:J58)</f>
        <v>9978.5000000000018</v>
      </c>
      <c r="G58" s="30">
        <f>SUM(G51:G52)</f>
        <v>2735.2999999999975</v>
      </c>
      <c r="H58" s="30">
        <f>SUM(H51:H52)</f>
        <v>3366.5000000000036</v>
      </c>
      <c r="I58" s="30">
        <f>SUM(I51:I52)</f>
        <v>4227.7000000000007</v>
      </c>
      <c r="J58" s="30">
        <f>SUM(J51:J52)</f>
        <v>-351</v>
      </c>
      <c r="K58" s="30">
        <f>SUM(K51:K52)</f>
        <v>0</v>
      </c>
      <c r="L58" s="64"/>
    </row>
    <row r="59" spans="1:17" ht="40.5" customHeight="1">
      <c r="A59" s="62" t="s">
        <v>183</v>
      </c>
      <c r="B59" s="63">
        <v>1020</v>
      </c>
      <c r="C59" s="30">
        <f>SUM(C60:C64)</f>
        <v>-16983.7</v>
      </c>
      <c r="D59" s="30">
        <f>SUM(D60:D64)</f>
        <v>-18978.800000000003</v>
      </c>
      <c r="E59" s="30">
        <f>SUM(E60:E64)</f>
        <v>-20496.3</v>
      </c>
      <c r="F59" s="30">
        <f t="shared" si="1"/>
        <v>-23370.6</v>
      </c>
      <c r="G59" s="30">
        <f>SUM(G60:G64)</f>
        <v>-5512.9</v>
      </c>
      <c r="H59" s="30">
        <f t="shared" ref="H59:J59" si="3">SUM(H60:H64)</f>
        <v>-5064.5</v>
      </c>
      <c r="I59" s="30">
        <f t="shared" si="3"/>
        <v>-5322.7000000000007</v>
      </c>
      <c r="J59" s="30">
        <f t="shared" si="3"/>
        <v>-7470.5</v>
      </c>
      <c r="K59" s="65"/>
      <c r="L59" s="64"/>
    </row>
    <row r="60" spans="1:17" ht="27.75" customHeight="1">
      <c r="A60" s="66" t="s">
        <v>155</v>
      </c>
      <c r="B60" s="52">
        <v>1021</v>
      </c>
      <c r="C60" s="65">
        <v>-1365.9</v>
      </c>
      <c r="D60" s="65">
        <v>-650.5</v>
      </c>
      <c r="E60" s="65">
        <f>-'Розшифровка 2 до формування'!P19</f>
        <v>-478.5</v>
      </c>
      <c r="F60" s="65">
        <f t="shared" si="1"/>
        <v>-520.79999999999995</v>
      </c>
      <c r="G60" s="65">
        <f>-'Розшифровка 2 до формування'!R19</f>
        <v>-138.79999999999998</v>
      </c>
      <c r="H60" s="65">
        <f>-'Розшифровка 2 до формування'!S19</f>
        <v>-118.2</v>
      </c>
      <c r="I60" s="65">
        <f>-'Розшифровка 2 до формування'!T19</f>
        <v>-115.6</v>
      </c>
      <c r="J60" s="65">
        <f>-'Розшифровка 2 до формування'!U19</f>
        <v>-148.19999999999999</v>
      </c>
      <c r="K60" s="65"/>
      <c r="L60" s="64" t="s">
        <v>463</v>
      </c>
    </row>
    <row r="61" spans="1:17" ht="27.75" customHeight="1">
      <c r="A61" s="66" t="s">
        <v>1</v>
      </c>
      <c r="B61" s="52">
        <v>1022</v>
      </c>
      <c r="C61" s="65">
        <v>-5408.1</v>
      </c>
      <c r="D61" s="65">
        <v>-5905.6</v>
      </c>
      <c r="E61" s="65">
        <f>-'Розшифровка 2 до формування'!P20</f>
        <v>-6204.6</v>
      </c>
      <c r="F61" s="65">
        <f t="shared" si="1"/>
        <v>-10684</v>
      </c>
      <c r="G61" s="65">
        <f>-'Розшифровка 2 до формування'!R20</f>
        <v>-1954</v>
      </c>
      <c r="H61" s="65">
        <f>-'Розшифровка 2 до формування'!S20</f>
        <v>-2315</v>
      </c>
      <c r="I61" s="65">
        <f>-'Розшифровка 2 до формування'!T20</f>
        <v>-3215</v>
      </c>
      <c r="J61" s="65">
        <f>-'Розшифровка 2 до формування'!U20</f>
        <v>-3200</v>
      </c>
      <c r="K61" s="65"/>
      <c r="L61" s="64"/>
    </row>
    <row r="62" spans="1:17" ht="27.75" customHeight="1">
      <c r="A62" s="66" t="s">
        <v>2</v>
      </c>
      <c r="B62" s="52">
        <v>1023</v>
      </c>
      <c r="C62" s="65">
        <v>-1041</v>
      </c>
      <c r="D62" s="65">
        <v>-1256</v>
      </c>
      <c r="E62" s="65">
        <f>-'Розшифровка 2 до формування'!P21</f>
        <v>-2545.9</v>
      </c>
      <c r="F62" s="65">
        <f t="shared" si="1"/>
        <v>-1454</v>
      </c>
      <c r="G62" s="65">
        <f>-'Розшифровка 2 до формування'!R21</f>
        <v>-215</v>
      </c>
      <c r="H62" s="65">
        <f>-'Розшифровка 2 до формування'!S21</f>
        <v>-412</v>
      </c>
      <c r="I62" s="65">
        <f>-'Розшифровка 2 до формування'!T21</f>
        <v>-412</v>
      </c>
      <c r="J62" s="65">
        <f>-'Розшифровка 2 до формування'!U21</f>
        <v>-415</v>
      </c>
      <c r="K62" s="65"/>
      <c r="L62" s="64"/>
      <c r="M62" s="67">
        <f>F62/F61</f>
        <v>0.1360913515537252</v>
      </c>
      <c r="N62" s="67">
        <f t="shared" ref="N62:Q62" si="4">G62/G61</f>
        <v>0.11003070624360287</v>
      </c>
      <c r="O62" s="67">
        <f t="shared" si="4"/>
        <v>0.17796976241900647</v>
      </c>
      <c r="P62" s="67">
        <f t="shared" si="4"/>
        <v>0.12814930015552101</v>
      </c>
      <c r="Q62" s="67">
        <f t="shared" si="4"/>
        <v>0.12968750000000001</v>
      </c>
    </row>
    <row r="63" spans="1:17" ht="27.75" customHeight="1">
      <c r="A63" s="66" t="s">
        <v>3</v>
      </c>
      <c r="B63" s="52">
        <v>1024</v>
      </c>
      <c r="C63" s="65">
        <v>-3048.4</v>
      </c>
      <c r="D63" s="65">
        <v>-2652</v>
      </c>
      <c r="E63" s="65">
        <f>-'Розшифровка 2 до формування'!P22</f>
        <v>-2786.9</v>
      </c>
      <c r="F63" s="65">
        <f t="shared" si="1"/>
        <v>-2136.5</v>
      </c>
      <c r="G63" s="65">
        <f>-'Розшифровка 2 до формування'!R22</f>
        <v>-540</v>
      </c>
      <c r="H63" s="65">
        <f>-'Розшифровка 2 до формування'!S22</f>
        <v>-450</v>
      </c>
      <c r="I63" s="65">
        <f>-'Розшифровка 2 до формування'!T22</f>
        <v>-450</v>
      </c>
      <c r="J63" s="65">
        <f>-'Розшифровка 2 до формування'!U22</f>
        <v>-696.5</v>
      </c>
      <c r="K63" s="65"/>
      <c r="L63" s="64"/>
    </row>
    <row r="64" spans="1:17" ht="27.75" customHeight="1">
      <c r="A64" s="66" t="s">
        <v>157</v>
      </c>
      <c r="B64" s="52">
        <v>1025</v>
      </c>
      <c r="C64" s="65">
        <v>-6120.3</v>
      </c>
      <c r="D64" s="65">
        <v>-8514.7000000000007</v>
      </c>
      <c r="E64" s="65">
        <f>-'Розшифровка 2 до формування'!P23</f>
        <v>-8480.4</v>
      </c>
      <c r="F64" s="65">
        <f t="shared" si="1"/>
        <v>-8575.2999999999993</v>
      </c>
      <c r="G64" s="65">
        <f>-'Розшифровка 2 до формування'!R23</f>
        <v>-2665.0999999999995</v>
      </c>
      <c r="H64" s="65">
        <f>-'Розшифровка 2 до формування'!S23</f>
        <v>-1769.3</v>
      </c>
      <c r="I64" s="65">
        <f>-'Розшифровка 2 до формування'!T23</f>
        <v>-1130.0999999999999</v>
      </c>
      <c r="J64" s="65">
        <f>-'Розшифровка 2 до формування'!U23</f>
        <v>-3010.8</v>
      </c>
      <c r="K64" s="65"/>
      <c r="L64" s="64" t="s">
        <v>463</v>
      </c>
    </row>
    <row r="65" spans="1:17" ht="34.5" customHeight="1">
      <c r="A65" s="62" t="s">
        <v>86</v>
      </c>
      <c r="B65" s="63">
        <v>1040</v>
      </c>
      <c r="C65" s="30">
        <f>SUM(C66:C67)</f>
        <v>27234.1</v>
      </c>
      <c r="D65" s="30">
        <f>SUM(D66:D67)</f>
        <v>14462.9</v>
      </c>
      <c r="E65" s="30">
        <f>SUM(E66:E67)</f>
        <v>14803.300000000001</v>
      </c>
      <c r="F65" s="30">
        <f t="shared" si="1"/>
        <v>11978.2</v>
      </c>
      <c r="G65" s="30">
        <f>SUM(G66:G67)</f>
        <v>2390.7999999999997</v>
      </c>
      <c r="H65" s="30">
        <f>SUM(H66:H67)</f>
        <v>1401.1999999999998</v>
      </c>
      <c r="I65" s="30">
        <f>SUM(I66:I67)</f>
        <v>908.00000000000011</v>
      </c>
      <c r="J65" s="30">
        <f>SUM(J66:J67)</f>
        <v>7278.2000000000007</v>
      </c>
      <c r="K65" s="65"/>
      <c r="L65" s="64"/>
    </row>
    <row r="66" spans="1:17" ht="27.75" customHeight="1">
      <c r="A66" s="66" t="s">
        <v>87</v>
      </c>
      <c r="B66" s="52">
        <v>1041</v>
      </c>
      <c r="C66" s="65"/>
      <c r="D66" s="65"/>
      <c r="E66" s="65"/>
      <c r="F66" s="65">
        <f t="shared" si="1"/>
        <v>0</v>
      </c>
      <c r="G66" s="65"/>
      <c r="H66" s="65"/>
      <c r="I66" s="65"/>
      <c r="J66" s="65"/>
      <c r="K66" s="65"/>
      <c r="L66" s="64"/>
    </row>
    <row r="67" spans="1:17" ht="27.75" customHeight="1">
      <c r="A67" s="66" t="s">
        <v>88</v>
      </c>
      <c r="B67" s="52">
        <v>1042</v>
      </c>
      <c r="C67" s="65">
        <v>27234.1</v>
      </c>
      <c r="D67" s="65">
        <v>14462.9</v>
      </c>
      <c r="E67" s="65">
        <f>'Розшифровка 1 до Формування'!F11</f>
        <v>14803.300000000001</v>
      </c>
      <c r="F67" s="65">
        <f t="shared" si="1"/>
        <v>11978.2</v>
      </c>
      <c r="G67" s="65">
        <f>'Розшифровка 1 до Формування'!H11</f>
        <v>2390.7999999999997</v>
      </c>
      <c r="H67" s="65">
        <f>'Розшифровка 1 до Формування'!I11</f>
        <v>1401.1999999999998</v>
      </c>
      <c r="I67" s="65">
        <f>'Розшифровка 1 до Формування'!J11</f>
        <v>908.00000000000011</v>
      </c>
      <c r="J67" s="65">
        <f>'Розшифровка 1 до Формування'!K11</f>
        <v>7278.2000000000007</v>
      </c>
      <c r="K67" s="65"/>
      <c r="L67" s="64"/>
    </row>
    <row r="68" spans="1:17" ht="38.25" customHeight="1">
      <c r="A68" s="62" t="s">
        <v>30</v>
      </c>
      <c r="B68" s="63">
        <v>1030</v>
      </c>
      <c r="C68" s="30">
        <f>SUM(C69:C73)</f>
        <v>-442.2</v>
      </c>
      <c r="D68" s="30">
        <f>SUM(D69:D73)</f>
        <v>-722.6</v>
      </c>
      <c r="E68" s="30">
        <f>SUM(E69:E73)</f>
        <v>-454.1</v>
      </c>
      <c r="F68" s="30">
        <f t="shared" si="1"/>
        <v>-722.59999999999991</v>
      </c>
      <c r="G68" s="30">
        <f>SUM(G69:G73)</f>
        <v>-153.19999999999999</v>
      </c>
      <c r="H68" s="30">
        <f>SUM(H69:H73)</f>
        <v>-153.19999999999999</v>
      </c>
      <c r="I68" s="30">
        <f>SUM(I69:I73)</f>
        <v>-263</v>
      </c>
      <c r="J68" s="30">
        <f>SUM(J69:J73)</f>
        <v>-153.19999999999999</v>
      </c>
      <c r="K68" s="65"/>
      <c r="L68" s="64"/>
    </row>
    <row r="69" spans="1:17" ht="42.75" customHeight="1">
      <c r="A69" s="66" t="s">
        <v>265</v>
      </c>
      <c r="B69" s="52">
        <v>1031</v>
      </c>
      <c r="C69" s="65">
        <v>0</v>
      </c>
      <c r="D69" s="65" t="s">
        <v>68</v>
      </c>
      <c r="E69" s="65" t="s">
        <v>68</v>
      </c>
      <c r="F69" s="65">
        <f t="shared" si="1"/>
        <v>0</v>
      </c>
      <c r="G69" s="65" t="s">
        <v>248</v>
      </c>
      <c r="H69" s="65" t="s">
        <v>68</v>
      </c>
      <c r="I69" s="65" t="s">
        <v>68</v>
      </c>
      <c r="J69" s="65" t="s">
        <v>68</v>
      </c>
      <c r="K69" s="65"/>
      <c r="L69" s="64"/>
    </row>
    <row r="70" spans="1:17" ht="27.75" customHeight="1">
      <c r="A70" s="66" t="s">
        <v>1</v>
      </c>
      <c r="B70" s="52">
        <v>1032</v>
      </c>
      <c r="C70" s="65">
        <v>-363.5</v>
      </c>
      <c r="D70" s="65">
        <v>-595</v>
      </c>
      <c r="E70" s="65">
        <f>-'Розшифровка 2 до формування'!P27</f>
        <v>-372.2</v>
      </c>
      <c r="F70" s="65">
        <f t="shared" si="1"/>
        <v>-595</v>
      </c>
      <c r="G70" s="65">
        <f>-'Розшифровка 2 до формування'!R27</f>
        <v>-126.6</v>
      </c>
      <c r="H70" s="65">
        <f>-'Розшифровка 2 до формування'!S27</f>
        <v>-126.6</v>
      </c>
      <c r="I70" s="65">
        <f>-'Розшифровка 2 до формування'!T27</f>
        <v>-215.2</v>
      </c>
      <c r="J70" s="65">
        <f>-'Розшифровка 2 до формування'!U27</f>
        <v>-126.6</v>
      </c>
      <c r="K70" s="65"/>
      <c r="L70" s="64"/>
    </row>
    <row r="71" spans="1:17" ht="27.75" customHeight="1">
      <c r="A71" s="66" t="s">
        <v>2</v>
      </c>
      <c r="B71" s="52">
        <v>1033</v>
      </c>
      <c r="C71" s="65">
        <v>-78.7</v>
      </c>
      <c r="D71" s="65">
        <v>-127.6</v>
      </c>
      <c r="E71" s="65">
        <f>-'Розшифровка 2 до формування'!P28</f>
        <v>-81.900000000000006</v>
      </c>
      <c r="F71" s="65">
        <f t="shared" si="1"/>
        <v>-127.6</v>
      </c>
      <c r="G71" s="65">
        <f>-'Розшифровка 2 до формування'!R28</f>
        <v>-26.6</v>
      </c>
      <c r="H71" s="65">
        <f>-'Розшифровка 2 до формування'!S28</f>
        <v>-26.6</v>
      </c>
      <c r="I71" s="65">
        <f>-'Розшифровка 2 до формування'!T28</f>
        <v>-47.8</v>
      </c>
      <c r="J71" s="65">
        <f>-'Розшифровка 2 до формування'!U28</f>
        <v>-26.6</v>
      </c>
      <c r="K71" s="65"/>
      <c r="L71" s="64"/>
      <c r="M71" s="67">
        <f>F71/F70</f>
        <v>0.21445378151260502</v>
      </c>
      <c r="N71" s="67">
        <f t="shared" ref="N71:Q71" si="5">G71/G70</f>
        <v>0.21011058451816747</v>
      </c>
      <c r="O71" s="67">
        <f t="shared" si="5"/>
        <v>0.21011058451816747</v>
      </c>
      <c r="P71" s="67">
        <f t="shared" si="5"/>
        <v>0.22211895910780668</v>
      </c>
      <c r="Q71" s="67">
        <f t="shared" si="5"/>
        <v>0.21011058451816747</v>
      </c>
    </row>
    <row r="72" spans="1:17" ht="27.75" customHeight="1">
      <c r="A72" s="66" t="s">
        <v>3</v>
      </c>
      <c r="B72" s="52">
        <v>1034</v>
      </c>
      <c r="C72" s="65" t="s">
        <v>68</v>
      </c>
      <c r="D72" s="65" t="s">
        <v>68</v>
      </c>
      <c r="E72" s="65" t="s">
        <v>68</v>
      </c>
      <c r="F72" s="65">
        <f t="shared" si="1"/>
        <v>0</v>
      </c>
      <c r="G72" s="65" t="s">
        <v>68</v>
      </c>
      <c r="H72" s="65" t="s">
        <v>68</v>
      </c>
      <c r="I72" s="65" t="s">
        <v>68</v>
      </c>
      <c r="J72" s="65" t="s">
        <v>68</v>
      </c>
      <c r="K72" s="65"/>
      <c r="L72" s="64"/>
    </row>
    <row r="73" spans="1:17" ht="27.75" customHeight="1">
      <c r="A73" s="66" t="s">
        <v>162</v>
      </c>
      <c r="B73" s="52">
        <v>1035</v>
      </c>
      <c r="C73" s="65" t="s">
        <v>68</v>
      </c>
      <c r="D73" s="65" t="s">
        <v>68</v>
      </c>
      <c r="E73" s="65" t="s">
        <v>68</v>
      </c>
      <c r="F73" s="65">
        <f>SUM(G73:J73)</f>
        <v>0</v>
      </c>
      <c r="G73" s="65" t="s">
        <v>68</v>
      </c>
      <c r="H73" s="65" t="s">
        <v>68</v>
      </c>
      <c r="I73" s="65" t="s">
        <v>68</v>
      </c>
      <c r="J73" s="65" t="s">
        <v>68</v>
      </c>
      <c r="K73" s="65"/>
      <c r="L73" s="64"/>
    </row>
    <row r="74" spans="1:17" ht="47.25" customHeight="1">
      <c r="A74" s="62" t="s">
        <v>0</v>
      </c>
      <c r="B74" s="52">
        <v>1100</v>
      </c>
      <c r="C74" s="30">
        <f>SUM(C58,C59,C65,C68)</f>
        <v>-3048.4000000000078</v>
      </c>
      <c r="D74" s="30">
        <v>-2652</v>
      </c>
      <c r="E74" s="30">
        <v>-3048.4</v>
      </c>
      <c r="F74" s="30">
        <f>SUM(G74:J74)</f>
        <v>-2136.4999999999982</v>
      </c>
      <c r="G74" s="30">
        <f>SUM(G58,G59,G65,G68)</f>
        <v>-540.0000000000025</v>
      </c>
      <c r="H74" s="30">
        <f t="shared" ref="H74:J74" si="6">SUM(H58,H59,H65,H68)</f>
        <v>-449.99999999999653</v>
      </c>
      <c r="I74" s="30">
        <f t="shared" si="6"/>
        <v>-449.99999999999989</v>
      </c>
      <c r="J74" s="30">
        <f t="shared" si="6"/>
        <v>-696.49999999999932</v>
      </c>
      <c r="K74" s="30">
        <f>SUM(K58:K68)</f>
        <v>0</v>
      </c>
      <c r="L74" s="64"/>
    </row>
    <row r="75" spans="1:17" ht="27.75" customHeight="1">
      <c r="A75" s="62" t="s">
        <v>158</v>
      </c>
      <c r="B75" s="63">
        <v>1130</v>
      </c>
      <c r="C75" s="30"/>
      <c r="D75" s="30"/>
      <c r="E75" s="30"/>
      <c r="F75" s="30">
        <f t="shared" si="1"/>
        <v>0</v>
      </c>
      <c r="G75" s="30"/>
      <c r="H75" s="30"/>
      <c r="I75" s="30"/>
      <c r="J75" s="30"/>
      <c r="K75" s="65"/>
      <c r="L75" s="64"/>
    </row>
    <row r="76" spans="1:17" ht="27.75" customHeight="1">
      <c r="A76" s="68" t="s">
        <v>159</v>
      </c>
      <c r="B76" s="63">
        <v>1140</v>
      </c>
      <c r="C76" s="30" t="s">
        <v>68</v>
      </c>
      <c r="D76" s="30" t="s">
        <v>68</v>
      </c>
      <c r="E76" s="30" t="s">
        <v>68</v>
      </c>
      <c r="F76" s="30">
        <f t="shared" si="1"/>
        <v>0</v>
      </c>
      <c r="G76" s="65" t="s">
        <v>68</v>
      </c>
      <c r="H76" s="65" t="s">
        <v>68</v>
      </c>
      <c r="I76" s="65" t="s">
        <v>68</v>
      </c>
      <c r="J76" s="65" t="s">
        <v>68</v>
      </c>
      <c r="K76" s="65"/>
      <c r="L76" s="64"/>
    </row>
    <row r="77" spans="1:17" ht="27.75" customHeight="1">
      <c r="A77" s="62" t="s">
        <v>160</v>
      </c>
      <c r="B77" s="63">
        <v>1150</v>
      </c>
      <c r="C77" s="30">
        <v>3048.4</v>
      </c>
      <c r="D77" s="30">
        <v>2652</v>
      </c>
      <c r="E77" s="30">
        <v>2786.9</v>
      </c>
      <c r="F77" s="30">
        <f>G77+H77+I77+J77</f>
        <v>2136.5</v>
      </c>
      <c r="G77" s="30">
        <f>'Розшифровка 1 до Формування'!H26</f>
        <v>540</v>
      </c>
      <c r="H77" s="30">
        <f>'Розшифровка 1 до Формування'!I26</f>
        <v>450</v>
      </c>
      <c r="I77" s="30">
        <f>'Розшифровка 1 до Формування'!J26</f>
        <v>450</v>
      </c>
      <c r="J77" s="30">
        <f>'Розшифровка 1 до Формування'!K26</f>
        <v>696.5</v>
      </c>
      <c r="K77" s="65"/>
      <c r="L77" s="64"/>
    </row>
    <row r="78" spans="1:17" ht="27.75" customHeight="1">
      <c r="A78" s="62" t="s">
        <v>161</v>
      </c>
      <c r="B78" s="63">
        <v>1160</v>
      </c>
      <c r="C78" s="30" t="s">
        <v>68</v>
      </c>
      <c r="D78" s="30" t="s">
        <v>68</v>
      </c>
      <c r="E78" s="30" t="s">
        <v>68</v>
      </c>
      <c r="F78" s="30">
        <f t="shared" si="1"/>
        <v>0</v>
      </c>
      <c r="G78" s="65" t="s">
        <v>68</v>
      </c>
      <c r="H78" s="65" t="s">
        <v>68</v>
      </c>
      <c r="I78" s="65" t="s">
        <v>68</v>
      </c>
      <c r="J78" s="65" t="s">
        <v>68</v>
      </c>
      <c r="K78" s="65"/>
      <c r="L78" s="64"/>
    </row>
    <row r="79" spans="1:17" ht="28.5" customHeight="1">
      <c r="A79" s="62" t="s">
        <v>34</v>
      </c>
      <c r="B79" s="63">
        <v>1170</v>
      </c>
      <c r="C79" s="30">
        <v>0</v>
      </c>
      <c r="D79" s="30">
        <f>SUM(D74, D75:D78)</f>
        <v>0</v>
      </c>
      <c r="E79" s="69">
        <v>0</v>
      </c>
      <c r="F79" s="69">
        <v>0</v>
      </c>
      <c r="G79" s="69">
        <f>ROUND(SUM(G74, G75:G78),1)</f>
        <v>0</v>
      </c>
      <c r="H79" s="69">
        <f t="shared" ref="H79:J79" si="7">ROUND(SUM(H74, H75:H78),1)</f>
        <v>0</v>
      </c>
      <c r="I79" s="69">
        <f t="shared" si="7"/>
        <v>0</v>
      </c>
      <c r="J79" s="69">
        <f t="shared" si="7"/>
        <v>0</v>
      </c>
      <c r="K79" s="30">
        <f>SUM(K74, K75:K78)</f>
        <v>0</v>
      </c>
      <c r="L79" s="64"/>
    </row>
    <row r="80" spans="1:17" ht="27.75" customHeight="1">
      <c r="A80" s="68" t="s">
        <v>70</v>
      </c>
      <c r="B80" s="52">
        <v>1180</v>
      </c>
      <c r="C80" s="65" t="s">
        <v>68</v>
      </c>
      <c r="D80" s="65" t="s">
        <v>68</v>
      </c>
      <c r="E80" s="70" t="s">
        <v>68</v>
      </c>
      <c r="F80" s="70">
        <f t="shared" si="1"/>
        <v>0</v>
      </c>
      <c r="G80" s="70" t="s">
        <v>68</v>
      </c>
      <c r="H80" s="70" t="s">
        <v>68</v>
      </c>
      <c r="I80" s="70" t="s">
        <v>68</v>
      </c>
      <c r="J80" s="70" t="s">
        <v>68</v>
      </c>
      <c r="K80" s="65"/>
      <c r="L80" s="64"/>
    </row>
    <row r="81" spans="1:20" ht="27" customHeight="1">
      <c r="A81" s="68" t="s">
        <v>71</v>
      </c>
      <c r="B81" s="52">
        <v>1181</v>
      </c>
      <c r="C81" s="65"/>
      <c r="D81" s="65"/>
      <c r="E81" s="70"/>
      <c r="F81" s="70">
        <f t="shared" si="1"/>
        <v>0</v>
      </c>
      <c r="G81" s="70"/>
      <c r="H81" s="70"/>
      <c r="I81" s="70"/>
      <c r="J81" s="70"/>
      <c r="K81" s="65"/>
      <c r="L81" s="64"/>
    </row>
    <row r="82" spans="1:20" ht="28.5" customHeight="1">
      <c r="A82" s="62" t="s">
        <v>108</v>
      </c>
      <c r="B82" s="52">
        <v>1200</v>
      </c>
      <c r="C82" s="30">
        <v>0</v>
      </c>
      <c r="D82" s="30">
        <v>0</v>
      </c>
      <c r="E82" s="69">
        <f>SUM(E79:E81)</f>
        <v>0</v>
      </c>
      <c r="F82" s="70">
        <f>SUM(G82:J82)</f>
        <v>0</v>
      </c>
      <c r="G82" s="69">
        <v>0</v>
      </c>
      <c r="H82" s="69">
        <v>0</v>
      </c>
      <c r="I82" s="69">
        <v>0</v>
      </c>
      <c r="J82" s="69">
        <f>SUM(J79:J81)</f>
        <v>0</v>
      </c>
      <c r="K82" s="30">
        <f>SUM(K79:K81)</f>
        <v>0</v>
      </c>
      <c r="L82" s="64"/>
    </row>
    <row r="83" spans="1:20" ht="35.25" customHeight="1">
      <c r="A83" s="68" t="s">
        <v>111</v>
      </c>
      <c r="B83" s="52">
        <v>1201</v>
      </c>
      <c r="C83" s="65"/>
      <c r="D83" s="65"/>
      <c r="E83" s="70"/>
      <c r="F83" s="70">
        <f t="shared" si="1"/>
        <v>0</v>
      </c>
      <c r="G83" s="70"/>
      <c r="H83" s="70"/>
      <c r="I83" s="70"/>
      <c r="J83" s="70"/>
      <c r="K83" s="65"/>
      <c r="L83" s="64"/>
    </row>
    <row r="84" spans="1:20" ht="33" customHeight="1">
      <c r="A84" s="68" t="s">
        <v>112</v>
      </c>
      <c r="B84" s="52">
        <v>1202</v>
      </c>
      <c r="C84" s="65" t="s">
        <v>68</v>
      </c>
      <c r="D84" s="65" t="s">
        <v>68</v>
      </c>
      <c r="E84" s="70" t="s">
        <v>68</v>
      </c>
      <c r="F84" s="70">
        <f t="shared" si="1"/>
        <v>0</v>
      </c>
      <c r="G84" s="70" t="s">
        <v>68</v>
      </c>
      <c r="H84" s="70" t="s">
        <v>68</v>
      </c>
      <c r="I84" s="70" t="s">
        <v>68</v>
      </c>
      <c r="J84" s="70" t="s">
        <v>68</v>
      </c>
      <c r="K84" s="65"/>
      <c r="L84" s="64"/>
    </row>
    <row r="85" spans="1:20" ht="33" customHeight="1">
      <c r="A85" s="62" t="s">
        <v>213</v>
      </c>
      <c r="B85" s="63">
        <v>1210</v>
      </c>
      <c r="C85" s="30">
        <f>SUM(C51,C65,C75,C77,C81)</f>
        <v>87746</v>
      </c>
      <c r="D85" s="30">
        <f>SUM(D51,D65,D75,D77,D81)</f>
        <v>103241.9</v>
      </c>
      <c r="E85" s="30">
        <f>SUM(E51,E65,E75,E77,E81)</f>
        <v>72042.799999999988</v>
      </c>
      <c r="F85" s="30">
        <f>SUM(G85:J85)</f>
        <v>91975</v>
      </c>
      <c r="G85" s="30">
        <f>SUM(G51,G65,G75,G77,G81)</f>
        <v>21903.1</v>
      </c>
      <c r="H85" s="30">
        <f>SUM(H51,H65,H75,H77,H81)</f>
        <v>20757.200000000004</v>
      </c>
      <c r="I85" s="30">
        <f>SUM(I51,I65,I75,I77,I81)</f>
        <v>20331.7</v>
      </c>
      <c r="J85" s="30">
        <f>SUM(J51,J65,J75,J77,J81)</f>
        <v>28983.000000000004</v>
      </c>
      <c r="K85" s="65"/>
      <c r="L85" s="64"/>
    </row>
    <row r="86" spans="1:20" ht="33" customHeight="1">
      <c r="A86" s="62" t="s">
        <v>214</v>
      </c>
      <c r="B86" s="63">
        <v>1220</v>
      </c>
      <c r="C86" s="30">
        <f>SUM(C52,C59,C68,C76,C78,C80)</f>
        <v>-87746</v>
      </c>
      <c r="D86" s="30">
        <f>SUM(D52,D59,D68,D76,D78,D80)</f>
        <v>-103241.90000000001</v>
      </c>
      <c r="E86" s="30">
        <f>SUM(E52,E59,E68,E76,E78,E80)</f>
        <v>-72144.600000000006</v>
      </c>
      <c r="F86" s="30">
        <f>SUM(G86:J86)</f>
        <v>-91975</v>
      </c>
      <c r="G86" s="30">
        <f>SUM(G52,G59,G68,G76,G78,G80)</f>
        <v>-21903.100000000002</v>
      </c>
      <c r="H86" s="30">
        <f>SUM(H52,H59,H68,H76,H78,H80)</f>
        <v>-20757.2</v>
      </c>
      <c r="I86" s="30">
        <f>SUM(I52,I59,I68,I76,I78,I80)</f>
        <v>-20331.7</v>
      </c>
      <c r="J86" s="30">
        <f>SUM(J52,J59,J68,J76,J78,J80)</f>
        <v>-28983.000000000004</v>
      </c>
      <c r="K86" s="65"/>
      <c r="L86" s="64"/>
    </row>
    <row r="87" spans="1:20" ht="33" customHeight="1">
      <c r="A87" s="71" t="s">
        <v>58</v>
      </c>
      <c r="B87" s="72"/>
      <c r="C87" s="30"/>
      <c r="D87" s="30"/>
      <c r="E87" s="30"/>
      <c r="F87" s="30"/>
      <c r="G87" s="30"/>
      <c r="H87" s="30"/>
      <c r="I87" s="30"/>
      <c r="J87" s="30"/>
      <c r="K87" s="65"/>
      <c r="L87" s="64"/>
    </row>
    <row r="88" spans="1:20" ht="33" customHeight="1">
      <c r="A88" s="66" t="s">
        <v>129</v>
      </c>
      <c r="B88" s="59">
        <v>9000</v>
      </c>
      <c r="C88" s="65">
        <v>30415.1</v>
      </c>
      <c r="D88" s="65">
        <v>29390.5</v>
      </c>
      <c r="E88" s="65">
        <f>'Розшифровка 2 до формування'!P32</f>
        <v>10924</v>
      </c>
      <c r="F88" s="65">
        <f t="shared" ref="F88:F92" si="8">SUM(G88:J88)</f>
        <v>8879.9000000000015</v>
      </c>
      <c r="G88" s="65">
        <f>'Розшифровка 2 до формування'!R32</f>
        <v>4171.6000000000004</v>
      </c>
      <c r="H88" s="65">
        <f>'Розшифровка 2 до формування'!S32</f>
        <v>991.2</v>
      </c>
      <c r="I88" s="65">
        <f>'Розшифровка 2 до формування'!T32</f>
        <v>1450.4</v>
      </c>
      <c r="J88" s="65">
        <f>'Розшифровка 2 до формування'!U32</f>
        <v>2266.6999999999998</v>
      </c>
      <c r="K88" s="65"/>
      <c r="L88" s="64"/>
    </row>
    <row r="89" spans="1:20" ht="33" customHeight="1">
      <c r="A89" s="66" t="s">
        <v>1</v>
      </c>
      <c r="B89" s="59">
        <v>9010</v>
      </c>
      <c r="C89" s="73">
        <v>39731.5</v>
      </c>
      <c r="D89" s="73">
        <v>51794.8</v>
      </c>
      <c r="E89" s="65">
        <f>'Розшифровка 2 до формування'!P33</f>
        <v>40432.399999999994</v>
      </c>
      <c r="F89" s="73">
        <f t="shared" si="8"/>
        <v>59866.5</v>
      </c>
      <c r="G89" s="65">
        <f>'Розшифровка 2 до формування'!R33</f>
        <v>11753.7</v>
      </c>
      <c r="H89" s="65">
        <f>'Розшифровка 2 до формування'!S33</f>
        <v>14573.7</v>
      </c>
      <c r="I89" s="65">
        <f>'Розшифровка 2 до формування'!T33</f>
        <v>14524.1</v>
      </c>
      <c r="J89" s="65">
        <f>'Розшифровка 2 до формування'!U33</f>
        <v>19015</v>
      </c>
      <c r="K89" s="65"/>
      <c r="L89" s="64"/>
    </row>
    <row r="90" spans="1:20" ht="33" customHeight="1">
      <c r="A90" s="66" t="s">
        <v>2</v>
      </c>
      <c r="B90" s="59">
        <v>9020</v>
      </c>
      <c r="C90" s="73">
        <v>8426.6</v>
      </c>
      <c r="D90" s="73">
        <v>10860.9</v>
      </c>
      <c r="E90" s="65">
        <f>'Розшифровка 2 до формування'!P34</f>
        <v>9511.2000000000007</v>
      </c>
      <c r="F90" s="73">
        <f t="shared" si="8"/>
        <v>12503.2</v>
      </c>
      <c r="G90" s="65">
        <f>'Розшифровка 2 до формування'!R34</f>
        <v>2769.3</v>
      </c>
      <c r="H90" s="65">
        <f>'Розшифровка 2 до формування'!S34</f>
        <v>2969.6</v>
      </c>
      <c r="I90" s="65">
        <f>'Розшифровка 2 до формування'!T34</f>
        <v>2773.7000000000003</v>
      </c>
      <c r="J90" s="65">
        <f>'Розшифровка 2 до формування'!U34</f>
        <v>3990.6</v>
      </c>
      <c r="K90" s="65"/>
      <c r="L90" s="64">
        <f>C89*22%</f>
        <v>8740.93</v>
      </c>
      <c r="M90" s="64">
        <f t="shared" ref="M90:S90" si="9">D89*22%</f>
        <v>11394.856000000002</v>
      </c>
      <c r="N90" s="64">
        <f t="shared" si="9"/>
        <v>8895.1279999999988</v>
      </c>
      <c r="O90" s="64">
        <f t="shared" si="9"/>
        <v>13170.63</v>
      </c>
      <c r="P90" s="64">
        <f t="shared" si="9"/>
        <v>2585.8140000000003</v>
      </c>
      <c r="Q90" s="64">
        <f t="shared" si="9"/>
        <v>3206.2140000000004</v>
      </c>
      <c r="R90" s="64">
        <f t="shared" si="9"/>
        <v>3195.3020000000001</v>
      </c>
      <c r="S90" s="64">
        <f t="shared" si="9"/>
        <v>4183.3</v>
      </c>
      <c r="T90" s="64"/>
    </row>
    <row r="91" spans="1:20" ht="33" customHeight="1">
      <c r="A91" s="66" t="s">
        <v>3</v>
      </c>
      <c r="B91" s="59">
        <v>9030</v>
      </c>
      <c r="C91" s="65">
        <v>3048.4</v>
      </c>
      <c r="D91" s="73">
        <v>2652</v>
      </c>
      <c r="E91" s="65">
        <f>'Розшифровка 2 до формування'!P35</f>
        <v>2786.9</v>
      </c>
      <c r="F91" s="65">
        <f>SUM(G91:J91)</f>
        <v>2136.5</v>
      </c>
      <c r="G91" s="65">
        <f>'Розшифровка 2 до формування'!R35</f>
        <v>540</v>
      </c>
      <c r="H91" s="65">
        <f>'Розшифровка 2 до формування'!S35</f>
        <v>450</v>
      </c>
      <c r="I91" s="65">
        <f>'Розшифровка 2 до формування'!T35</f>
        <v>450</v>
      </c>
      <c r="J91" s="65">
        <f>'Розшифровка 2 до формування'!U35</f>
        <v>696.5</v>
      </c>
      <c r="K91" s="65"/>
      <c r="L91" s="74">
        <f>C90/C89</f>
        <v>0.2120886450297623</v>
      </c>
      <c r="M91" s="74">
        <f t="shared" ref="M91:S91" si="10">D90/D89</f>
        <v>0.20969093422505733</v>
      </c>
      <c r="N91" s="74">
        <f t="shared" si="10"/>
        <v>0.23523708708857258</v>
      </c>
      <c r="O91" s="67">
        <f t="shared" si="10"/>
        <v>0.20885136094476878</v>
      </c>
      <c r="P91" s="67">
        <f t="shared" si="10"/>
        <v>0.2356109140100564</v>
      </c>
      <c r="Q91" s="67">
        <f t="shared" si="10"/>
        <v>0.2037643151704783</v>
      </c>
      <c r="R91" s="67">
        <f t="shared" si="10"/>
        <v>0.19097224612884792</v>
      </c>
      <c r="S91" s="67">
        <f t="shared" si="10"/>
        <v>0.20986589534577965</v>
      </c>
    </row>
    <row r="92" spans="1:20" ht="33" customHeight="1">
      <c r="A92" s="66" t="s">
        <v>16</v>
      </c>
      <c r="B92" s="59">
        <v>9040</v>
      </c>
      <c r="C92" s="65">
        <v>6124.4</v>
      </c>
      <c r="D92" s="65">
        <v>8543.7000000000007</v>
      </c>
      <c r="E92" s="65">
        <f>'Розшифровка 2 до формування'!P36</f>
        <v>8490.1</v>
      </c>
      <c r="F92" s="65">
        <f t="shared" si="8"/>
        <v>8588.9</v>
      </c>
      <c r="G92" s="65">
        <f>'Розшифровка 2 до формування'!R36</f>
        <v>2668.4999999999995</v>
      </c>
      <c r="H92" s="65">
        <f>'Розшифровка 2 до формування'!S36</f>
        <v>1772.7</v>
      </c>
      <c r="I92" s="65">
        <f>'Розшифровка 2 до формування'!T36</f>
        <v>1133.5</v>
      </c>
      <c r="J92" s="65">
        <f>'Розшифровка 2 до формування'!U36</f>
        <v>3014.2000000000003</v>
      </c>
      <c r="K92" s="65"/>
      <c r="L92" s="64"/>
    </row>
    <row r="93" spans="1:20" ht="33" customHeight="1">
      <c r="A93" s="71" t="s">
        <v>21</v>
      </c>
      <c r="B93" s="72">
        <v>9050</v>
      </c>
      <c r="C93" s="30">
        <f>SUM(C88:C92)</f>
        <v>87746</v>
      </c>
      <c r="D93" s="30">
        <f t="shared" ref="D93:H93" si="11">SUM(D88:D92)</f>
        <v>103241.9</v>
      </c>
      <c r="E93" s="30">
        <f>SUM(E88:E92)</f>
        <v>72144.599999999991</v>
      </c>
      <c r="F93" s="30">
        <f>SUM(G93:J93)</f>
        <v>91975</v>
      </c>
      <c r="G93" s="30">
        <f>SUM(G88:G92)</f>
        <v>21903.100000000002</v>
      </c>
      <c r="H93" s="30">
        <f t="shared" si="11"/>
        <v>20757.2</v>
      </c>
      <c r="I93" s="30">
        <f>SUM(I88:I92)</f>
        <v>20331.7</v>
      </c>
      <c r="J93" s="30">
        <f>SUM(J88:J92)</f>
        <v>28983</v>
      </c>
      <c r="K93" s="65"/>
      <c r="L93" s="64"/>
    </row>
    <row r="94" spans="1:20" ht="24.95" customHeight="1">
      <c r="A94" s="279" t="s">
        <v>191</v>
      </c>
      <c r="B94" s="279"/>
      <c r="C94" s="279"/>
      <c r="D94" s="279"/>
      <c r="E94" s="279"/>
      <c r="F94" s="279"/>
      <c r="G94" s="279"/>
      <c r="H94" s="279"/>
      <c r="I94" s="279"/>
      <c r="J94" s="279"/>
      <c r="K94" s="279"/>
      <c r="L94" s="64"/>
    </row>
    <row r="95" spans="1:20" ht="69" customHeight="1">
      <c r="A95" s="75" t="s">
        <v>260</v>
      </c>
      <c r="B95" s="63">
        <v>2110</v>
      </c>
      <c r="C95" s="30">
        <f>SUM(C96:C99)</f>
        <v>-596</v>
      </c>
      <c r="D95" s="30">
        <f>SUM(D96:D99)</f>
        <v>-776.9</v>
      </c>
      <c r="E95" s="30">
        <f t="shared" ref="E95:J95" si="12">SUM(E96:E99)</f>
        <v>-606.5</v>
      </c>
      <c r="F95" s="30">
        <f>SUM(G95:J95)</f>
        <v>-8980</v>
      </c>
      <c r="G95" s="30">
        <f t="shared" si="12"/>
        <v>-1763.1</v>
      </c>
      <c r="H95" s="30">
        <f t="shared" si="12"/>
        <v>-2186.1</v>
      </c>
      <c r="I95" s="30">
        <f t="shared" si="12"/>
        <v>-2178.6</v>
      </c>
      <c r="J95" s="30">
        <f t="shared" si="12"/>
        <v>-2852.2</v>
      </c>
      <c r="K95" s="76"/>
      <c r="L95" s="64"/>
    </row>
    <row r="96" spans="1:20" ht="44.25" customHeight="1">
      <c r="A96" s="66" t="s">
        <v>125</v>
      </c>
      <c r="B96" s="52">
        <v>2111</v>
      </c>
      <c r="C96" s="65" t="s">
        <v>68</v>
      </c>
      <c r="D96" s="65" t="s">
        <v>68</v>
      </c>
      <c r="E96" s="65" t="s">
        <v>68</v>
      </c>
      <c r="F96" s="30">
        <f t="shared" ref="F96:F111" si="13">SUM(G96:J96)</f>
        <v>0</v>
      </c>
      <c r="G96" s="65" t="s">
        <v>68</v>
      </c>
      <c r="H96" s="65" t="s">
        <v>68</v>
      </c>
      <c r="I96" s="65" t="s">
        <v>68</v>
      </c>
      <c r="J96" s="65" t="s">
        <v>68</v>
      </c>
      <c r="K96" s="76"/>
      <c r="L96" s="64"/>
    </row>
    <row r="97" spans="1:20" ht="45.75" customHeight="1">
      <c r="A97" s="77" t="s">
        <v>126</v>
      </c>
      <c r="B97" s="52">
        <v>2112</v>
      </c>
      <c r="C97" s="65" t="s">
        <v>68</v>
      </c>
      <c r="D97" s="65" t="s">
        <v>68</v>
      </c>
      <c r="E97" s="65" t="s">
        <v>68</v>
      </c>
      <c r="F97" s="30">
        <f t="shared" si="13"/>
        <v>0</v>
      </c>
      <c r="G97" s="65" t="s">
        <v>68</v>
      </c>
      <c r="H97" s="65" t="s">
        <v>68</v>
      </c>
      <c r="I97" s="65" t="s">
        <v>68</v>
      </c>
      <c r="J97" s="65" t="s">
        <v>68</v>
      </c>
      <c r="K97" s="76"/>
      <c r="L97" s="64"/>
    </row>
    <row r="98" spans="1:20" ht="28.5" customHeight="1">
      <c r="A98" s="66" t="s">
        <v>134</v>
      </c>
      <c r="B98" s="52">
        <v>2113</v>
      </c>
      <c r="C98" s="65">
        <v>-596</v>
      </c>
      <c r="D98" s="65">
        <v>-776.9</v>
      </c>
      <c r="E98" s="65">
        <v>-606.5</v>
      </c>
      <c r="F98" s="65">
        <f t="shared" si="13"/>
        <v>-8980</v>
      </c>
      <c r="G98" s="65">
        <v>-1763.1</v>
      </c>
      <c r="H98" s="65">
        <v>-2186.1</v>
      </c>
      <c r="I98" s="65">
        <v>-2178.6</v>
      </c>
      <c r="J98" s="65">
        <v>-2852.2</v>
      </c>
      <c r="K98" s="76"/>
      <c r="L98" s="64">
        <f>C89*0.015</f>
        <v>595.97249999999997</v>
      </c>
      <c r="M98" s="64">
        <f t="shared" ref="M98:R98" si="14">D89*0.015</f>
        <v>776.92200000000003</v>
      </c>
      <c r="N98" s="78">
        <f t="shared" si="14"/>
        <v>606.48599999999988</v>
      </c>
      <c r="O98" s="64">
        <f t="shared" si="14"/>
        <v>897.99749999999995</v>
      </c>
      <c r="P98" s="64">
        <f t="shared" si="14"/>
        <v>176.30549999999999</v>
      </c>
      <c r="Q98" s="64">
        <f t="shared" si="14"/>
        <v>218.60550000000001</v>
      </c>
      <c r="R98" s="64">
        <f t="shared" si="14"/>
        <v>217.86150000000001</v>
      </c>
      <c r="S98" s="64">
        <f>J89*0.015</f>
        <v>285.22499999999997</v>
      </c>
      <c r="T98" s="64"/>
    </row>
    <row r="99" spans="1:20" ht="33" customHeight="1">
      <c r="A99" s="66" t="s">
        <v>103</v>
      </c>
      <c r="B99" s="52">
        <v>2114</v>
      </c>
      <c r="C99" s="65" t="s">
        <v>68</v>
      </c>
      <c r="D99" s="65" t="s">
        <v>68</v>
      </c>
      <c r="E99" s="65" t="s">
        <v>68</v>
      </c>
      <c r="F99" s="30">
        <f t="shared" si="13"/>
        <v>0</v>
      </c>
      <c r="G99" s="65" t="s">
        <v>68</v>
      </c>
      <c r="H99" s="65" t="s">
        <v>68</v>
      </c>
      <c r="I99" s="65" t="s">
        <v>68</v>
      </c>
      <c r="J99" s="65" t="s">
        <v>68</v>
      </c>
      <c r="K99" s="76"/>
      <c r="L99" s="64"/>
    </row>
    <row r="100" spans="1:20" ht="43.5" customHeight="1">
      <c r="A100" s="79" t="s">
        <v>131</v>
      </c>
      <c r="B100" s="72">
        <v>2120</v>
      </c>
      <c r="C100" s="30">
        <f>SUM(C101:C106)</f>
        <v>-7151.7</v>
      </c>
      <c r="D100" s="30">
        <f>SUM(D101:D106)</f>
        <v>-9323.1</v>
      </c>
      <c r="E100" s="30">
        <f>SUM(E101:E106)</f>
        <v>-7091.7</v>
      </c>
      <c r="F100" s="30">
        <f t="shared" si="13"/>
        <v>-10776</v>
      </c>
      <c r="G100" s="30">
        <f>SUM(G101:G106)</f>
        <v>-2115.6999999999998</v>
      </c>
      <c r="H100" s="30">
        <f>SUM(H101:H106)</f>
        <v>-2623.3</v>
      </c>
      <c r="I100" s="30">
        <f>SUM(I101:I106)</f>
        <v>-2614.3000000000002</v>
      </c>
      <c r="J100" s="30">
        <f>SUM(J101:J106)</f>
        <v>-3422.7</v>
      </c>
      <c r="K100" s="76"/>
      <c r="L100" s="64"/>
    </row>
    <row r="101" spans="1:20" ht="36" customHeight="1">
      <c r="A101" s="77" t="s">
        <v>94</v>
      </c>
      <c r="B101" s="59">
        <v>2121</v>
      </c>
      <c r="C101" s="65" t="s">
        <v>68</v>
      </c>
      <c r="D101" s="65" t="s">
        <v>68</v>
      </c>
      <c r="E101" s="65" t="s">
        <v>68</v>
      </c>
      <c r="F101" s="30">
        <f t="shared" si="13"/>
        <v>0</v>
      </c>
      <c r="G101" s="65" t="s">
        <v>68</v>
      </c>
      <c r="H101" s="65" t="s">
        <v>68</v>
      </c>
      <c r="I101" s="65" t="s">
        <v>68</v>
      </c>
      <c r="J101" s="65" t="s">
        <v>68</v>
      </c>
      <c r="K101" s="76"/>
      <c r="L101" s="64"/>
    </row>
    <row r="102" spans="1:20" ht="33.75" customHeight="1">
      <c r="A102" s="66" t="s">
        <v>32</v>
      </c>
      <c r="B102" s="59">
        <v>2122</v>
      </c>
      <c r="C102" s="65">
        <v>-7151.7</v>
      </c>
      <c r="D102" s="65">
        <v>-9323.1</v>
      </c>
      <c r="E102" s="65">
        <v>-7091.7</v>
      </c>
      <c r="F102" s="65">
        <f t="shared" si="13"/>
        <v>-10776</v>
      </c>
      <c r="G102" s="65">
        <v>-2115.6999999999998</v>
      </c>
      <c r="H102" s="65">
        <v>-2623.3</v>
      </c>
      <c r="I102" s="65">
        <v>-2614.3000000000002</v>
      </c>
      <c r="J102" s="65">
        <v>-3422.7</v>
      </c>
      <c r="K102" s="76"/>
      <c r="L102" s="64">
        <f>C89*0.18</f>
        <v>7151.67</v>
      </c>
      <c r="M102" s="64">
        <f t="shared" ref="M102:N102" si="15">D89*0.18</f>
        <v>9323.0640000000003</v>
      </c>
      <c r="N102" s="78">
        <f t="shared" si="15"/>
        <v>7277.8319999999985</v>
      </c>
      <c r="O102" s="64">
        <f>F89*0.18</f>
        <v>10775.97</v>
      </c>
      <c r="P102" s="64">
        <f t="shared" ref="P102:S102" si="16">G89*0.18</f>
        <v>2115.6660000000002</v>
      </c>
      <c r="Q102" s="64">
        <f t="shared" si="16"/>
        <v>2623.2660000000001</v>
      </c>
      <c r="R102" s="64">
        <f t="shared" si="16"/>
        <v>2614.3380000000002</v>
      </c>
      <c r="S102" s="64">
        <f t="shared" si="16"/>
        <v>3422.7</v>
      </c>
    </row>
    <row r="103" spans="1:20" ht="31.5" customHeight="1">
      <c r="A103" s="66" t="s">
        <v>106</v>
      </c>
      <c r="B103" s="59">
        <v>2123</v>
      </c>
      <c r="C103" s="65" t="s">
        <v>68</v>
      </c>
      <c r="D103" s="65" t="s">
        <v>68</v>
      </c>
      <c r="E103" s="65" t="s">
        <v>68</v>
      </c>
      <c r="F103" s="30">
        <f t="shared" si="13"/>
        <v>0</v>
      </c>
      <c r="G103" s="65" t="s">
        <v>68</v>
      </c>
      <c r="H103" s="65" t="s">
        <v>68</v>
      </c>
      <c r="I103" s="65" t="s">
        <v>68</v>
      </c>
      <c r="J103" s="65" t="s">
        <v>68</v>
      </c>
      <c r="K103" s="76"/>
      <c r="L103" s="64"/>
    </row>
    <row r="104" spans="1:20" ht="31.5" customHeight="1">
      <c r="A104" s="66" t="s">
        <v>107</v>
      </c>
      <c r="B104" s="59">
        <v>2124</v>
      </c>
      <c r="C104" s="65" t="s">
        <v>68</v>
      </c>
      <c r="D104" s="65" t="s">
        <v>68</v>
      </c>
      <c r="E104" s="65" t="s">
        <v>68</v>
      </c>
      <c r="F104" s="30">
        <f t="shared" si="13"/>
        <v>0</v>
      </c>
      <c r="G104" s="65" t="s">
        <v>68</v>
      </c>
      <c r="H104" s="65" t="s">
        <v>68</v>
      </c>
      <c r="I104" s="65" t="s">
        <v>68</v>
      </c>
      <c r="J104" s="65" t="s">
        <v>68</v>
      </c>
      <c r="K104" s="76"/>
      <c r="L104" s="64"/>
    </row>
    <row r="105" spans="1:20" ht="96.75" customHeight="1">
      <c r="A105" s="66" t="s">
        <v>215</v>
      </c>
      <c r="B105" s="59">
        <v>2125</v>
      </c>
      <c r="C105" s="65" t="s">
        <v>68</v>
      </c>
      <c r="D105" s="65" t="s">
        <v>68</v>
      </c>
      <c r="E105" s="65" t="s">
        <v>68</v>
      </c>
      <c r="F105" s="30">
        <f t="shared" si="13"/>
        <v>0</v>
      </c>
      <c r="G105" s="65" t="s">
        <v>68</v>
      </c>
      <c r="H105" s="65" t="s">
        <v>68</v>
      </c>
      <c r="I105" s="65" t="s">
        <v>68</v>
      </c>
      <c r="J105" s="65" t="s">
        <v>68</v>
      </c>
      <c r="K105" s="76"/>
      <c r="L105" s="64"/>
    </row>
    <row r="106" spans="1:20" ht="38.25" customHeight="1">
      <c r="A106" s="66" t="s">
        <v>103</v>
      </c>
      <c r="B106" s="59">
        <v>2126</v>
      </c>
      <c r="C106" s="65" t="s">
        <v>68</v>
      </c>
      <c r="D106" s="65" t="s">
        <v>68</v>
      </c>
      <c r="E106" s="65" t="s">
        <v>68</v>
      </c>
      <c r="F106" s="30">
        <f t="shared" si="13"/>
        <v>0</v>
      </c>
      <c r="G106" s="65" t="s">
        <v>68</v>
      </c>
      <c r="H106" s="65" t="s">
        <v>68</v>
      </c>
      <c r="I106" s="65" t="s">
        <v>68</v>
      </c>
      <c r="J106" s="65" t="s">
        <v>68</v>
      </c>
      <c r="K106" s="76"/>
      <c r="L106" s="64"/>
    </row>
    <row r="107" spans="1:20" ht="48" customHeight="1">
      <c r="A107" s="75" t="s">
        <v>132</v>
      </c>
      <c r="B107" s="72">
        <v>2130</v>
      </c>
      <c r="C107" s="30">
        <f>SUM(C108:C110)</f>
        <v>-8903.4</v>
      </c>
      <c r="D107" s="30">
        <f t="shared" ref="D107:I107" si="17">SUM(D108:D110)</f>
        <v>-11274.8</v>
      </c>
      <c r="E107" s="30">
        <f t="shared" si="17"/>
        <v>-9801.2000000000007</v>
      </c>
      <c r="F107" s="30">
        <f t="shared" si="13"/>
        <v>-13101.8</v>
      </c>
      <c r="G107" s="30">
        <f t="shared" si="17"/>
        <v>-2886.8</v>
      </c>
      <c r="H107" s="30">
        <f t="shared" si="17"/>
        <v>-3115.2999999999997</v>
      </c>
      <c r="I107" s="30">
        <f t="shared" si="17"/>
        <v>-2918.8999999999996</v>
      </c>
      <c r="J107" s="30">
        <f>SUM(J108:J110)</f>
        <v>-4180.8</v>
      </c>
      <c r="K107" s="76"/>
      <c r="L107" s="64"/>
    </row>
    <row r="108" spans="1:20" ht="33" customHeight="1">
      <c r="A108" s="66" t="s">
        <v>104</v>
      </c>
      <c r="B108" s="59">
        <v>2131</v>
      </c>
      <c r="C108" s="65" t="s">
        <v>68</v>
      </c>
      <c r="D108" s="65" t="s">
        <v>68</v>
      </c>
      <c r="E108" s="65" t="s">
        <v>68</v>
      </c>
      <c r="F108" s="30">
        <f t="shared" si="13"/>
        <v>0</v>
      </c>
      <c r="G108" s="65" t="s">
        <v>68</v>
      </c>
      <c r="H108" s="65" t="s">
        <v>68</v>
      </c>
      <c r="I108" s="65" t="s">
        <v>68</v>
      </c>
      <c r="J108" s="65" t="s">
        <v>68</v>
      </c>
      <c r="K108" s="76"/>
      <c r="L108" s="64"/>
    </row>
    <row r="109" spans="1:20" ht="44.25" customHeight="1">
      <c r="A109" s="66" t="s">
        <v>105</v>
      </c>
      <c r="B109" s="59">
        <v>2132</v>
      </c>
      <c r="C109" s="65">
        <v>-8426.6</v>
      </c>
      <c r="D109" s="65">
        <v>-10860.9</v>
      </c>
      <c r="E109" s="65">
        <v>-9511.2000000000007</v>
      </c>
      <c r="F109" s="65">
        <f t="shared" si="13"/>
        <v>-12503.199999999999</v>
      </c>
      <c r="G109" s="31">
        <v>-2769.3</v>
      </c>
      <c r="H109" s="31">
        <v>-2969.6</v>
      </c>
      <c r="I109" s="31">
        <v>-2773.7</v>
      </c>
      <c r="J109" s="31">
        <v>-3990.6</v>
      </c>
      <c r="K109" s="76"/>
      <c r="L109" s="64">
        <v>5546.3</v>
      </c>
      <c r="M109" s="34">
        <v>8661.7000000000007</v>
      </c>
      <c r="N109" s="80">
        <v>8426.6</v>
      </c>
      <c r="O109" s="34">
        <v>10955.1</v>
      </c>
      <c r="P109" s="34">
        <v>2351.3000000000002</v>
      </c>
      <c r="Q109" s="34">
        <v>2682.4</v>
      </c>
      <c r="R109" s="34">
        <v>2647.8</v>
      </c>
      <c r="S109" s="34">
        <v>3273.6</v>
      </c>
    </row>
    <row r="110" spans="1:20" ht="41.25" customHeight="1">
      <c r="A110" s="66" t="s">
        <v>487</v>
      </c>
      <c r="B110" s="59">
        <v>2133</v>
      </c>
      <c r="C110" s="65">
        <v>-476.8</v>
      </c>
      <c r="D110" s="65">
        <v>-413.9</v>
      </c>
      <c r="E110" s="65">
        <v>-290</v>
      </c>
      <c r="F110" s="65">
        <f t="shared" si="13"/>
        <v>-598.59999999999991</v>
      </c>
      <c r="G110" s="65">
        <v>-117.5</v>
      </c>
      <c r="H110" s="65">
        <v>-145.69999999999999</v>
      </c>
      <c r="I110" s="65">
        <v>-145.19999999999999</v>
      </c>
      <c r="J110" s="65">
        <v>-190.2</v>
      </c>
      <c r="K110" s="76"/>
      <c r="L110" s="64" t="s">
        <v>478</v>
      </c>
    </row>
    <row r="111" spans="1:20" ht="30.75" customHeight="1">
      <c r="A111" s="79" t="s">
        <v>128</v>
      </c>
      <c r="B111" s="72">
        <v>2200</v>
      </c>
      <c r="C111" s="30">
        <f>SUM(C95+C100+C107)</f>
        <v>-16651.099999999999</v>
      </c>
      <c r="D111" s="30">
        <f>SUM(D95+D100+D107)</f>
        <v>-21374.799999999999</v>
      </c>
      <c r="E111" s="30">
        <f>SUM(E95+E100+E107)</f>
        <v>-17499.400000000001</v>
      </c>
      <c r="F111" s="30">
        <f t="shared" si="13"/>
        <v>-32857.800000000003</v>
      </c>
      <c r="G111" s="30">
        <f>SUM(G95+G100+G107)</f>
        <v>-6765.6</v>
      </c>
      <c r="H111" s="30">
        <f>SUM(H95+H100+H107)</f>
        <v>-7924.6999999999989</v>
      </c>
      <c r="I111" s="30">
        <f>SUM(I95+I100+I107)</f>
        <v>-7711.7999999999993</v>
      </c>
      <c r="J111" s="30">
        <f>SUM(J95+J100+J107)</f>
        <v>-10455.700000000001</v>
      </c>
      <c r="K111" s="76"/>
      <c r="L111" s="64"/>
    </row>
    <row r="112" spans="1:20" ht="24.95" customHeight="1">
      <c r="A112" s="279" t="s">
        <v>192</v>
      </c>
      <c r="B112" s="279"/>
      <c r="C112" s="279"/>
      <c r="D112" s="279"/>
      <c r="E112" s="279"/>
      <c r="F112" s="279"/>
      <c r="G112" s="279"/>
      <c r="H112" s="279"/>
      <c r="I112" s="279"/>
      <c r="J112" s="279"/>
      <c r="K112" s="279"/>
      <c r="L112" s="64"/>
    </row>
    <row r="113" spans="1:19" ht="46.5" customHeight="1">
      <c r="A113" s="81" t="s">
        <v>45</v>
      </c>
      <c r="B113" s="72"/>
      <c r="C113" s="32"/>
      <c r="D113" s="32"/>
      <c r="E113" s="32"/>
      <c r="F113" s="32"/>
      <c r="G113" s="32"/>
      <c r="H113" s="32"/>
      <c r="I113" s="32"/>
      <c r="J113" s="32"/>
      <c r="K113" s="76"/>
      <c r="L113" s="64"/>
    </row>
    <row r="114" spans="1:19" ht="42.75" customHeight="1">
      <c r="A114" s="62" t="s">
        <v>89</v>
      </c>
      <c r="B114" s="63">
        <v>3000</v>
      </c>
      <c r="C114" s="32">
        <f>SUM(C115:C118)</f>
        <v>84697.599999999991</v>
      </c>
      <c r="D114" s="32">
        <f t="shared" ref="D114:J114" si="18">SUM(D115:D118)</f>
        <v>100589.90000000001</v>
      </c>
      <c r="E114" s="32">
        <f t="shared" si="18"/>
        <v>69255.900000000009</v>
      </c>
      <c r="F114" s="32">
        <f t="shared" si="18"/>
        <v>89838.5</v>
      </c>
      <c r="G114" s="32">
        <f t="shared" si="18"/>
        <v>21363.1</v>
      </c>
      <c r="H114" s="32">
        <f>SUM(H115:H118)</f>
        <v>20307.200000000004</v>
      </c>
      <c r="I114" s="32">
        <f t="shared" si="18"/>
        <v>19881.7</v>
      </c>
      <c r="J114" s="32">
        <f t="shared" si="18"/>
        <v>28286.500000000004</v>
      </c>
      <c r="K114" s="76"/>
      <c r="L114" s="64"/>
    </row>
    <row r="115" spans="1:19" ht="51.75" customHeight="1">
      <c r="A115" s="68" t="s">
        <v>115</v>
      </c>
      <c r="B115" s="52">
        <v>3010</v>
      </c>
      <c r="C115" s="31">
        <f>'Розшифровка 1 до Формування'!D8</f>
        <v>57463.5</v>
      </c>
      <c r="D115" s="31">
        <f>'Розшифровка 1 до Формування'!E8</f>
        <v>86127</v>
      </c>
      <c r="E115" s="31">
        <f>'Розшифровка 1 до Формування'!F8</f>
        <v>54452.6</v>
      </c>
      <c r="F115" s="31">
        <f>'Розшифровка 1 до Формування'!G8</f>
        <v>77860.3</v>
      </c>
      <c r="G115" s="31">
        <f>'Розшифровка 1 до Формування'!H8</f>
        <v>18972.3</v>
      </c>
      <c r="H115" s="31">
        <f>'Розшифровка 1 до Формування'!I8</f>
        <v>18906.000000000004</v>
      </c>
      <c r="I115" s="31">
        <f>'Розшифровка 1 до Формування'!J8</f>
        <v>18973.7</v>
      </c>
      <c r="J115" s="31">
        <f>'Розшифровка 1 до Формування'!K8</f>
        <v>21008.300000000003</v>
      </c>
      <c r="K115" s="76"/>
      <c r="L115" s="64"/>
    </row>
    <row r="116" spans="1:19" ht="27.75" customHeight="1">
      <c r="A116" s="68" t="s">
        <v>116</v>
      </c>
      <c r="B116" s="52">
        <v>3020</v>
      </c>
      <c r="C116" s="31">
        <f>'Розшифровка 1 до Формування'!D12+'Розшифровка 1 до Формування'!D14</f>
        <v>22318.2</v>
      </c>
      <c r="D116" s="31">
        <f>'Розшифровка 1 до Формування'!E12+'Розшифровка 1 до Формування'!E14</f>
        <v>12526.1</v>
      </c>
      <c r="E116" s="31">
        <f>'Розшифровка 1 до Формування'!F12+'Розшифровка 1 до Формування'!F14</f>
        <v>9278.5</v>
      </c>
      <c r="F116" s="31">
        <f>'Розшифровка 1 до Формування'!G12+'Розшифровка 1 до Формування'!G14</f>
        <v>8011.3</v>
      </c>
      <c r="G116" s="31">
        <f>'Розшифровка 1 до Формування'!H12+'Розшифровка 1 до Формування'!H14</f>
        <v>2211.5</v>
      </c>
      <c r="H116" s="31">
        <f>'Розшифровка 1 до Формування'!I12+'Розшифровка 1 до Формування'!I14</f>
        <v>1087</v>
      </c>
      <c r="I116" s="31">
        <f>'Розшифровка 1 до Формування'!J12+'Розшифровка 1 до Формування'!J14</f>
        <v>658.6</v>
      </c>
      <c r="J116" s="31">
        <f>'Розшифровка 1 до Формування'!K12+'Розшифровка 1 до Формування'!K14</f>
        <v>4054.2000000000003</v>
      </c>
      <c r="K116" s="76"/>
      <c r="L116" s="64"/>
    </row>
    <row r="117" spans="1:19" ht="45.75" customHeight="1">
      <c r="A117" s="82" t="s">
        <v>137</v>
      </c>
      <c r="B117" s="52">
        <v>3030</v>
      </c>
      <c r="C117" s="31">
        <f>'Розшифровка 1 до Формування'!D17</f>
        <v>165.7</v>
      </c>
      <c r="D117" s="31">
        <f>'Розшифровка 1 до Формування'!E17</f>
        <v>144</v>
      </c>
      <c r="E117" s="31">
        <f>'Розшифровка 1 до Формування'!F17</f>
        <v>2293.7000000000003</v>
      </c>
      <c r="F117" s="31">
        <f>'Розшифровка 1 до Формування'!G17</f>
        <v>2800.5</v>
      </c>
      <c r="G117" s="31">
        <f>'Розшифровка 1 до Формування'!H17</f>
        <v>0</v>
      </c>
      <c r="H117" s="31">
        <f>'Розшифровка 1 до Формування'!I17</f>
        <v>0</v>
      </c>
      <c r="I117" s="31">
        <f>'Розшифровка 1 до Формування'!J17</f>
        <v>0</v>
      </c>
      <c r="J117" s="31">
        <f>'Розшифровка 1 до Формування'!K17</f>
        <v>2800.5</v>
      </c>
      <c r="K117" s="76" t="s">
        <v>57</v>
      </c>
      <c r="L117" s="64"/>
    </row>
    <row r="118" spans="1:19" ht="30.75" customHeight="1">
      <c r="A118" s="66" t="s">
        <v>135</v>
      </c>
      <c r="B118" s="52">
        <v>3040</v>
      </c>
      <c r="C118" s="31">
        <f>'Розшифровка 1 до Формування'!D19+'Розшифровка 1 до Формування'!D18+'Розшифровка 1 до Формування'!D16+'Розшифровка 1 до Формування'!D15</f>
        <v>4750.2000000000007</v>
      </c>
      <c r="D118" s="31">
        <f>'Розшифровка 1 до Формування'!E19+'Розшифровка 1 до Формування'!E18+'Розшифровка 1 до Формування'!E16+'Розшифровка 1 до Формування'!E15</f>
        <v>1792.8000000000002</v>
      </c>
      <c r="E118" s="31">
        <f>'Розшифровка 1 до Формування'!F19+'Розшифровка 1 до Формування'!F18+'Розшифровка 1 до Формування'!F16+'Розшифровка 1 до Формування'!F15</f>
        <v>3231.1</v>
      </c>
      <c r="F118" s="31">
        <f>'Розшифровка 1 до Формування'!G19+'Розшифровка 1 до Формування'!G18+'Розшифровка 1 до Формування'!G16+'Розшифровка 1 до Формування'!G15</f>
        <v>1166.3999999999999</v>
      </c>
      <c r="G118" s="31">
        <f>'Розшифровка 1 до Формування'!H19+'Розшифровка 1 до Формування'!H18+'Розшифровка 1 до Формування'!H16+'Розшифровка 1 до Формування'!H15</f>
        <v>179.29999999999998</v>
      </c>
      <c r="H118" s="31">
        <f>'Розшифровка 1 до Формування'!I19+'Розшифровка 1 до Формування'!I18+'Розшифровка 1 до Формування'!I16+'Розшифровка 1 до Формування'!I15</f>
        <v>314.2</v>
      </c>
      <c r="I118" s="31">
        <f>'Розшифровка 1 до Формування'!J19+'Розшифровка 1 до Формування'!J18+'Розшифровка 1 до Формування'!J16+'Розшифровка 1 до Формування'!J15</f>
        <v>249.4</v>
      </c>
      <c r="J118" s="31">
        <f>'Розшифровка 1 до Формування'!K19+'Розшифровка 1 до Формування'!K18+'Розшифровка 1 до Формування'!K16+'Розшифровка 1 до Формування'!K15</f>
        <v>423.5</v>
      </c>
      <c r="K118" s="76" t="s">
        <v>57</v>
      </c>
      <c r="L118" s="64"/>
      <c r="O118" s="34">
        <v>1034.0999999999999</v>
      </c>
    </row>
    <row r="119" spans="1:19" ht="45" customHeight="1">
      <c r="A119" s="62" t="s">
        <v>90</v>
      </c>
      <c r="B119" s="63">
        <v>3100</v>
      </c>
      <c r="C119" s="32">
        <f>SUM(C120:C122,C130,C131)</f>
        <v>-83629.3</v>
      </c>
      <c r="D119" s="32">
        <f>SUM(D120:D122,D130,D131)</f>
        <v>-107032.6</v>
      </c>
      <c r="E119" s="32">
        <f>SUM(E120:E122,E130,E131)</f>
        <v>-62733.3</v>
      </c>
      <c r="F119" s="32">
        <f>G119+H119+I119+J119</f>
        <v>-113942.6</v>
      </c>
      <c r="G119" s="32">
        <f>SUM(G120:G122,G130,G131)</f>
        <v>-24620.5</v>
      </c>
      <c r="H119" s="32">
        <f>SUM(H120:H122,H130,H131)</f>
        <v>-28784.3</v>
      </c>
      <c r="I119" s="32">
        <f>SUM(I120:I122,I130,I131)</f>
        <v>-24553</v>
      </c>
      <c r="J119" s="32">
        <f t="shared" ref="J119" si="19">SUM(J120:J122,J130,J131)</f>
        <v>-35984.799999999996</v>
      </c>
      <c r="K119" s="76" t="s">
        <v>57</v>
      </c>
      <c r="L119" s="64"/>
    </row>
    <row r="120" spans="1:19" ht="42" customHeight="1">
      <c r="A120" s="66" t="s">
        <v>91</v>
      </c>
      <c r="B120" s="52">
        <v>3110</v>
      </c>
      <c r="C120" s="31">
        <v>-35471.199999999997</v>
      </c>
      <c r="D120" s="31">
        <v>-44376.9</v>
      </c>
      <c r="E120" s="31">
        <v>-12789.7</v>
      </c>
      <c r="F120" s="31">
        <f t="shared" ref="F120:F124" si="20">G120+H120+I120+J120</f>
        <v>-40974.300000000003</v>
      </c>
      <c r="G120" s="31">
        <f>-9980</f>
        <v>-9980</v>
      </c>
      <c r="H120" s="65">
        <v>-11095.3</v>
      </c>
      <c r="I120" s="65">
        <f>-7110</f>
        <v>-7110</v>
      </c>
      <c r="J120" s="65">
        <v>-12789</v>
      </c>
      <c r="K120" s="76"/>
      <c r="L120" s="64"/>
      <c r="M120" s="83"/>
      <c r="N120" s="83"/>
      <c r="O120" s="83"/>
      <c r="P120" s="83">
        <f>-K53-K60-K69</f>
        <v>0</v>
      </c>
    </row>
    <row r="121" spans="1:19" ht="33" customHeight="1">
      <c r="A121" s="66" t="s">
        <v>92</v>
      </c>
      <c r="B121" s="52">
        <v>3120</v>
      </c>
      <c r="C121" s="31">
        <v>-31507</v>
      </c>
      <c r="D121" s="31">
        <v>-41280.9</v>
      </c>
      <c r="E121" s="31">
        <v>-32444.2</v>
      </c>
      <c r="F121" s="31">
        <f t="shared" si="20"/>
        <v>-40110.5</v>
      </c>
      <c r="G121" s="31">
        <v>-7874.9</v>
      </c>
      <c r="H121" s="65">
        <v>-9764.2999999999993</v>
      </c>
      <c r="I121" s="65">
        <v>-9731.2000000000007</v>
      </c>
      <c r="J121" s="65">
        <v>-12740.1</v>
      </c>
      <c r="K121" s="76"/>
      <c r="L121" s="64">
        <f>C89+C102+C98+C110</f>
        <v>31507</v>
      </c>
      <c r="M121" s="64">
        <f t="shared" ref="M121:R121" si="21">D89+D102+D98+D110</f>
        <v>41280.9</v>
      </c>
      <c r="N121" s="64">
        <f t="shared" si="21"/>
        <v>32444.199999999997</v>
      </c>
      <c r="O121" s="78">
        <f t="shared" si="21"/>
        <v>39511.9</v>
      </c>
      <c r="P121" s="78">
        <f t="shared" si="21"/>
        <v>7757.4</v>
      </c>
      <c r="Q121" s="78">
        <f t="shared" si="21"/>
        <v>9618.6</v>
      </c>
      <c r="R121" s="64">
        <f t="shared" si="21"/>
        <v>9585.9999999999982</v>
      </c>
      <c r="S121" s="64">
        <f>J89+J102+J98+J110</f>
        <v>12549.899999999998</v>
      </c>
    </row>
    <row r="122" spans="1:19" ht="48.75" customHeight="1">
      <c r="A122" s="84" t="s">
        <v>93</v>
      </c>
      <c r="B122" s="85">
        <v>3130</v>
      </c>
      <c r="C122" s="33">
        <f t="shared" ref="C122" si="22">SUM(C123:C129)</f>
        <v>-16174.3</v>
      </c>
      <c r="D122" s="33">
        <f>SUM(D123:D129)</f>
        <v>-20960.900000000001</v>
      </c>
      <c r="E122" s="33">
        <f>SUM(E123:E129)</f>
        <v>-17209.400000000001</v>
      </c>
      <c r="F122" s="33">
        <f>G122+H122+I122+J122</f>
        <v>-32259.200000000001</v>
      </c>
      <c r="G122" s="33">
        <f>SUM(G123:G129)</f>
        <v>-6648.1</v>
      </c>
      <c r="H122" s="33">
        <f>SUM(H123:H129)</f>
        <v>-7779</v>
      </c>
      <c r="I122" s="33">
        <f>SUM(I123:I129)</f>
        <v>-7566.5999999999995</v>
      </c>
      <c r="J122" s="33">
        <f>SUM(J123:J129)</f>
        <v>-10265.5</v>
      </c>
      <c r="K122" s="76"/>
      <c r="L122" s="64"/>
    </row>
    <row r="123" spans="1:19" ht="30" customHeight="1">
      <c r="A123" s="66" t="s">
        <v>94</v>
      </c>
      <c r="B123" s="52">
        <v>3131</v>
      </c>
      <c r="C123" s="32"/>
      <c r="D123" s="32"/>
      <c r="E123" s="32"/>
      <c r="F123" s="31">
        <f t="shared" si="20"/>
        <v>0</v>
      </c>
      <c r="G123" s="32"/>
      <c r="H123" s="32"/>
      <c r="I123" s="32"/>
      <c r="J123" s="32"/>
      <c r="K123" s="76"/>
      <c r="L123" s="64"/>
    </row>
    <row r="124" spans="1:19" ht="30" customHeight="1">
      <c r="A124" s="66" t="s">
        <v>95</v>
      </c>
      <c r="B124" s="52">
        <v>3132</v>
      </c>
      <c r="C124" s="32"/>
      <c r="D124" s="32"/>
      <c r="E124" s="32"/>
      <c r="F124" s="31">
        <f t="shared" si="20"/>
        <v>0</v>
      </c>
      <c r="G124" s="32"/>
      <c r="H124" s="32"/>
      <c r="I124" s="32"/>
      <c r="J124" s="32"/>
      <c r="K124" s="76"/>
      <c r="L124" s="64"/>
    </row>
    <row r="125" spans="1:19" ht="30" customHeight="1">
      <c r="A125" s="66" t="s">
        <v>32</v>
      </c>
      <c r="B125" s="52">
        <v>3133</v>
      </c>
      <c r="C125" s="31">
        <f>C102</f>
        <v>-7151.7</v>
      </c>
      <c r="D125" s="31">
        <f t="shared" ref="D125:J125" si="23">D102</f>
        <v>-9323.1</v>
      </c>
      <c r="E125" s="31">
        <f t="shared" si="23"/>
        <v>-7091.7</v>
      </c>
      <c r="F125" s="31">
        <f t="shared" si="23"/>
        <v>-10776</v>
      </c>
      <c r="G125" s="31">
        <f t="shared" si="23"/>
        <v>-2115.6999999999998</v>
      </c>
      <c r="H125" s="31">
        <f t="shared" si="23"/>
        <v>-2623.3</v>
      </c>
      <c r="I125" s="31">
        <f t="shared" si="23"/>
        <v>-2614.3000000000002</v>
      </c>
      <c r="J125" s="31">
        <f t="shared" si="23"/>
        <v>-3422.7</v>
      </c>
      <c r="K125" s="76"/>
      <c r="L125" s="64"/>
    </row>
    <row r="126" spans="1:19" ht="30" customHeight="1">
      <c r="A126" s="66" t="s">
        <v>106</v>
      </c>
      <c r="B126" s="52">
        <v>3134</v>
      </c>
      <c r="C126" s="31"/>
      <c r="D126" s="32"/>
      <c r="E126" s="32"/>
      <c r="F126" s="31">
        <f>G126</f>
        <v>0</v>
      </c>
      <c r="G126" s="32"/>
      <c r="H126" s="32"/>
      <c r="I126" s="32"/>
      <c r="J126" s="32"/>
      <c r="K126" s="76"/>
      <c r="L126" s="64"/>
    </row>
    <row r="127" spans="1:19" ht="30" customHeight="1">
      <c r="A127" s="66" t="s">
        <v>107</v>
      </c>
      <c r="B127" s="52">
        <v>3135</v>
      </c>
      <c r="C127" s="31"/>
      <c r="D127" s="32"/>
      <c r="E127" s="32"/>
      <c r="F127" s="31">
        <f t="shared" ref="F127" si="24">G127</f>
        <v>0</v>
      </c>
      <c r="G127" s="32"/>
      <c r="H127" s="32"/>
      <c r="I127" s="32"/>
      <c r="J127" s="32"/>
      <c r="K127" s="76"/>
      <c r="L127" s="64"/>
    </row>
    <row r="128" spans="1:19" ht="30" customHeight="1">
      <c r="A128" s="66" t="s">
        <v>134</v>
      </c>
      <c r="B128" s="52">
        <v>3136</v>
      </c>
      <c r="C128" s="31">
        <f>C98</f>
        <v>-596</v>
      </c>
      <c r="D128" s="31">
        <f t="shared" ref="D128:J128" si="25">D98</f>
        <v>-776.9</v>
      </c>
      <c r="E128" s="31">
        <f t="shared" si="25"/>
        <v>-606.5</v>
      </c>
      <c r="F128" s="31">
        <f t="shared" si="25"/>
        <v>-8980</v>
      </c>
      <c r="G128" s="31">
        <f t="shared" si="25"/>
        <v>-1763.1</v>
      </c>
      <c r="H128" s="31">
        <f t="shared" si="25"/>
        <v>-2186.1</v>
      </c>
      <c r="I128" s="31">
        <f t="shared" si="25"/>
        <v>-2178.6</v>
      </c>
      <c r="J128" s="31">
        <f t="shared" si="25"/>
        <v>-2852.2</v>
      </c>
      <c r="K128" s="76"/>
      <c r="L128" s="64"/>
    </row>
    <row r="129" spans="1:12" ht="42" customHeight="1">
      <c r="A129" s="66" t="s">
        <v>136</v>
      </c>
      <c r="B129" s="52">
        <v>3137</v>
      </c>
      <c r="C129" s="31">
        <f>C109</f>
        <v>-8426.6</v>
      </c>
      <c r="D129" s="31">
        <f t="shared" ref="D129:J129" si="26">D109</f>
        <v>-10860.9</v>
      </c>
      <c r="E129" s="31">
        <f t="shared" si="26"/>
        <v>-9511.2000000000007</v>
      </c>
      <c r="F129" s="31">
        <f t="shared" si="26"/>
        <v>-12503.199999999999</v>
      </c>
      <c r="G129" s="31">
        <f t="shared" si="26"/>
        <v>-2769.3</v>
      </c>
      <c r="H129" s="31">
        <f t="shared" si="26"/>
        <v>-2969.6</v>
      </c>
      <c r="I129" s="31">
        <f t="shared" si="26"/>
        <v>-2773.7</v>
      </c>
      <c r="J129" s="31">
        <f t="shared" si="26"/>
        <v>-3990.6</v>
      </c>
      <c r="K129" s="76"/>
      <c r="L129" s="64"/>
    </row>
    <row r="130" spans="1:12" ht="32.25" customHeight="1">
      <c r="A130" s="66" t="s">
        <v>488</v>
      </c>
      <c r="B130" s="52">
        <v>3138</v>
      </c>
      <c r="C130" s="31">
        <f>C110</f>
        <v>-476.8</v>
      </c>
      <c r="D130" s="31">
        <f t="shared" ref="D130:J130" si="27">D110</f>
        <v>-413.9</v>
      </c>
      <c r="E130" s="31">
        <f t="shared" si="27"/>
        <v>-290</v>
      </c>
      <c r="F130" s="31">
        <f t="shared" si="27"/>
        <v>-598.59999999999991</v>
      </c>
      <c r="G130" s="31">
        <f t="shared" si="27"/>
        <v>-117.5</v>
      </c>
      <c r="H130" s="31">
        <f t="shared" si="27"/>
        <v>-145.69999999999999</v>
      </c>
      <c r="I130" s="31">
        <f t="shared" si="27"/>
        <v>-145.19999999999999</v>
      </c>
      <c r="J130" s="31">
        <f t="shared" si="27"/>
        <v>-190.2</v>
      </c>
      <c r="K130" s="76"/>
      <c r="L130" s="64" t="s">
        <v>479</v>
      </c>
    </row>
    <row r="131" spans="1:12" ht="27.75" customHeight="1">
      <c r="A131" s="68" t="s">
        <v>114</v>
      </c>
      <c r="B131" s="52">
        <v>3139</v>
      </c>
      <c r="C131" s="31"/>
      <c r="D131" s="31"/>
      <c r="E131" s="31"/>
      <c r="F131" s="31">
        <f t="shared" ref="F131" si="28">G131+H131+I131+J131</f>
        <v>0</v>
      </c>
      <c r="G131" s="31"/>
      <c r="H131" s="31"/>
      <c r="I131" s="31"/>
      <c r="J131" s="31"/>
      <c r="K131" s="76" t="s">
        <v>57</v>
      </c>
      <c r="L131" s="64"/>
    </row>
    <row r="132" spans="1:12" ht="51" customHeight="1">
      <c r="A132" s="79" t="s">
        <v>72</v>
      </c>
      <c r="B132" s="72">
        <v>3160</v>
      </c>
      <c r="C132" s="32">
        <f>SUM(C114,C119)</f>
        <v>1068.2999999999884</v>
      </c>
      <c r="D132" s="32">
        <f t="shared" ref="D132:J132" si="29">SUM(D114,D119)</f>
        <v>-6442.6999999999971</v>
      </c>
      <c r="E132" s="32">
        <f t="shared" si="29"/>
        <v>6522.6000000000058</v>
      </c>
      <c r="F132" s="32">
        <f t="shared" si="29"/>
        <v>-24104.100000000006</v>
      </c>
      <c r="G132" s="32">
        <f>SUM(G114,G119)</f>
        <v>-3257.4000000000015</v>
      </c>
      <c r="H132" s="32">
        <f t="shared" si="29"/>
        <v>-8477.0999999999949</v>
      </c>
      <c r="I132" s="32">
        <f t="shared" si="29"/>
        <v>-4671.2999999999993</v>
      </c>
      <c r="J132" s="32">
        <f t="shared" si="29"/>
        <v>-7698.299999999992</v>
      </c>
      <c r="K132" s="76" t="s">
        <v>57</v>
      </c>
      <c r="L132" s="64"/>
    </row>
    <row r="133" spans="1:12" ht="46.5" customHeight="1">
      <c r="A133" s="81" t="s">
        <v>46</v>
      </c>
      <c r="B133" s="59"/>
      <c r="C133" s="31"/>
      <c r="D133" s="31"/>
      <c r="E133" s="31"/>
      <c r="F133" s="31"/>
      <c r="G133" s="31"/>
      <c r="H133" s="31"/>
      <c r="I133" s="31"/>
      <c r="J133" s="31"/>
      <c r="K133" s="76"/>
      <c r="L133" s="64"/>
    </row>
    <row r="134" spans="1:12" ht="43.5" customHeight="1">
      <c r="A134" s="79" t="s">
        <v>96</v>
      </c>
      <c r="B134" s="72">
        <v>3200</v>
      </c>
      <c r="C134" s="32">
        <f>C135</f>
        <v>12886</v>
      </c>
      <c r="D134" s="32">
        <f t="shared" ref="D134:J134" si="30">D135</f>
        <v>1750</v>
      </c>
      <c r="E134" s="32">
        <f t="shared" si="30"/>
        <v>750</v>
      </c>
      <c r="F134" s="32">
        <f t="shared" si="30"/>
        <v>6627.1</v>
      </c>
      <c r="G134" s="32">
        <f t="shared" si="30"/>
        <v>0</v>
      </c>
      <c r="H134" s="32">
        <f t="shared" si="30"/>
        <v>0</v>
      </c>
      <c r="I134" s="32">
        <f t="shared" si="30"/>
        <v>0</v>
      </c>
      <c r="J134" s="32">
        <f t="shared" si="30"/>
        <v>6627.1</v>
      </c>
      <c r="K134" s="76"/>
      <c r="L134" s="64"/>
    </row>
    <row r="135" spans="1:12" ht="31.5" customHeight="1">
      <c r="A135" s="86" t="s">
        <v>454</v>
      </c>
      <c r="B135" s="59">
        <v>3210</v>
      </c>
      <c r="C135" s="31">
        <v>12886</v>
      </c>
      <c r="D135" s="31">
        <v>1750</v>
      </c>
      <c r="E135" s="31">
        <v>750</v>
      </c>
      <c r="F135" s="31">
        <v>6627.1</v>
      </c>
      <c r="G135" s="31">
        <v>0</v>
      </c>
      <c r="H135" s="31">
        <v>0</v>
      </c>
      <c r="I135" s="31">
        <f>'Розшифровка кап'!I7</f>
        <v>0</v>
      </c>
      <c r="J135" s="31">
        <v>6627.1</v>
      </c>
      <c r="K135" s="31">
        <f>'Розшифровка кап'!K7</f>
        <v>0</v>
      </c>
      <c r="L135" s="64"/>
    </row>
    <row r="136" spans="1:12" ht="43.5" customHeight="1">
      <c r="A136" s="79" t="s">
        <v>97</v>
      </c>
      <c r="B136" s="72">
        <v>3255</v>
      </c>
      <c r="C136" s="32">
        <f>SUM(C137,C144)</f>
        <v>-12886</v>
      </c>
      <c r="D136" s="32">
        <f t="shared" ref="D136" si="31">SUM(D137,D144)</f>
        <v>-1750</v>
      </c>
      <c r="E136" s="32">
        <f t="shared" ref="E136:J136" si="32">SUM(E137,E144)</f>
        <v>-750</v>
      </c>
      <c r="F136" s="32">
        <f t="shared" si="32"/>
        <v>-6627.1</v>
      </c>
      <c r="G136" s="32">
        <f>SUM(G137,G144)</f>
        <v>0</v>
      </c>
      <c r="H136" s="32">
        <f t="shared" si="32"/>
        <v>0</v>
      </c>
      <c r="I136" s="32">
        <f t="shared" si="32"/>
        <v>0</v>
      </c>
      <c r="J136" s="32">
        <f t="shared" si="32"/>
        <v>-6627.1</v>
      </c>
      <c r="K136" s="76"/>
      <c r="L136" s="64"/>
    </row>
    <row r="137" spans="1:12" ht="47.25" customHeight="1">
      <c r="A137" s="84" t="s">
        <v>138</v>
      </c>
      <c r="B137" s="87">
        <v>3260</v>
      </c>
      <c r="C137" s="33">
        <v>-12886</v>
      </c>
      <c r="D137" s="33">
        <f>D139</f>
        <v>-1750</v>
      </c>
      <c r="E137" s="33">
        <f>SUM(E138:E143)</f>
        <v>-750</v>
      </c>
      <c r="F137" s="33">
        <f>SUM(F138:F143)</f>
        <v>-6627.1</v>
      </c>
      <c r="G137" s="33">
        <v>0</v>
      </c>
      <c r="H137" s="33">
        <f t="shared" ref="H137:I137" si="33">SUM(H138:H143)</f>
        <v>0</v>
      </c>
      <c r="I137" s="33">
        <f t="shared" si="33"/>
        <v>0</v>
      </c>
      <c r="J137" s="33">
        <f>SUM(J138:J143)</f>
        <v>-6627.1</v>
      </c>
      <c r="K137" s="76"/>
      <c r="L137" s="64"/>
    </row>
    <row r="138" spans="1:12" ht="33" customHeight="1">
      <c r="A138" s="66" t="s">
        <v>140</v>
      </c>
      <c r="B138" s="59">
        <v>3265</v>
      </c>
      <c r="C138" s="31"/>
      <c r="D138" s="31"/>
      <c r="E138" s="31"/>
      <c r="F138" s="31"/>
      <c r="G138" s="31"/>
      <c r="H138" s="31"/>
      <c r="I138" s="31"/>
      <c r="J138" s="31"/>
      <c r="K138" s="76"/>
      <c r="L138" s="64"/>
    </row>
    <row r="139" spans="1:12" ht="43.5" customHeight="1">
      <c r="A139" s="66" t="s">
        <v>210</v>
      </c>
      <c r="B139" s="59">
        <v>3266</v>
      </c>
      <c r="C139" s="31">
        <v>-10683.2</v>
      </c>
      <c r="D139" s="31">
        <v>-1750</v>
      </c>
      <c r="E139" s="31">
        <v>-750</v>
      </c>
      <c r="F139" s="31">
        <f>G139+H139+I139+J139</f>
        <v>0</v>
      </c>
      <c r="G139" s="31">
        <f>-'Розшифровка кап'!G8</f>
        <v>0</v>
      </c>
      <c r="H139" s="31">
        <f>-'Розшифровка кап'!H8</f>
        <v>0</v>
      </c>
      <c r="I139" s="31">
        <f>'Розшифровка кап'!I8</f>
        <v>0</v>
      </c>
      <c r="J139" s="31">
        <f>-('Розшифровка кап'!J8)</f>
        <v>0</v>
      </c>
      <c r="K139" s="76"/>
      <c r="L139" s="64"/>
    </row>
    <row r="140" spans="1:12" ht="47.25" customHeight="1">
      <c r="A140" s="66" t="s">
        <v>211</v>
      </c>
      <c r="B140" s="59">
        <v>3267</v>
      </c>
      <c r="C140" s="31"/>
      <c r="D140" s="31"/>
      <c r="E140" s="31"/>
      <c r="F140" s="31"/>
      <c r="G140" s="31"/>
      <c r="H140" s="31"/>
      <c r="I140" s="31"/>
      <c r="J140" s="31"/>
      <c r="K140" s="76"/>
      <c r="L140" s="64"/>
    </row>
    <row r="141" spans="1:12" ht="42" customHeight="1">
      <c r="A141" s="66" t="s">
        <v>139</v>
      </c>
      <c r="B141" s="59">
        <v>3268</v>
      </c>
      <c r="C141" s="31"/>
      <c r="D141" s="31"/>
      <c r="E141" s="31"/>
      <c r="F141" s="31"/>
      <c r="G141" s="31"/>
      <c r="H141" s="31"/>
      <c r="I141" s="31"/>
      <c r="J141" s="31"/>
      <c r="K141" s="76"/>
      <c r="L141" s="64"/>
    </row>
    <row r="142" spans="1:12" ht="65.25" customHeight="1">
      <c r="A142" s="66" t="s">
        <v>141</v>
      </c>
      <c r="B142" s="59">
        <v>3269</v>
      </c>
      <c r="C142" s="31"/>
      <c r="D142" s="31"/>
      <c r="E142" s="31"/>
      <c r="F142" s="31"/>
      <c r="G142" s="31"/>
      <c r="H142" s="31"/>
      <c r="I142" s="31"/>
      <c r="J142" s="31"/>
      <c r="K142" s="76"/>
      <c r="L142" s="64"/>
    </row>
    <row r="143" spans="1:12" ht="31.5" customHeight="1">
      <c r="A143" s="66" t="s">
        <v>142</v>
      </c>
      <c r="B143" s="59">
        <v>3270</v>
      </c>
      <c r="C143" s="31">
        <v>-2202.8000000000002</v>
      </c>
      <c r="D143" s="31">
        <v>0</v>
      </c>
      <c r="E143" s="31">
        <v>0</v>
      </c>
      <c r="F143" s="31">
        <v>-6627.1</v>
      </c>
      <c r="G143" s="31"/>
      <c r="H143" s="31">
        <v>0</v>
      </c>
      <c r="I143" s="31">
        <f>-('Розшифровка кап'!I35)</f>
        <v>0</v>
      </c>
      <c r="J143" s="31">
        <v>-6627.1</v>
      </c>
      <c r="K143" s="76"/>
      <c r="L143" s="64"/>
    </row>
    <row r="144" spans="1:12" ht="31.5" customHeight="1">
      <c r="A144" s="66" t="s">
        <v>114</v>
      </c>
      <c r="B144" s="59">
        <v>3280</v>
      </c>
      <c r="C144" s="31"/>
      <c r="D144" s="31"/>
      <c r="E144" s="31"/>
      <c r="F144" s="31"/>
      <c r="G144" s="31"/>
      <c r="H144" s="31"/>
      <c r="I144" s="31"/>
      <c r="J144" s="31"/>
      <c r="K144" s="76"/>
      <c r="L144" s="64"/>
    </row>
    <row r="145" spans="1:15" ht="47.25" customHeight="1">
      <c r="A145" s="71" t="s">
        <v>47</v>
      </c>
      <c r="B145" s="72">
        <v>3295</v>
      </c>
      <c r="C145" s="32">
        <f>SUM(C134,C136)</f>
        <v>0</v>
      </c>
      <c r="D145" s="32">
        <f t="shared" ref="D145:J145" si="34">SUM(D134,D136)</f>
        <v>0</v>
      </c>
      <c r="E145" s="32">
        <f t="shared" si="34"/>
        <v>0</v>
      </c>
      <c r="F145" s="32">
        <f t="shared" si="34"/>
        <v>0</v>
      </c>
      <c r="G145" s="32">
        <f t="shared" si="34"/>
        <v>0</v>
      </c>
      <c r="H145" s="32">
        <f t="shared" si="34"/>
        <v>0</v>
      </c>
      <c r="I145" s="32">
        <f t="shared" si="34"/>
        <v>0</v>
      </c>
      <c r="J145" s="32">
        <f t="shared" si="34"/>
        <v>0</v>
      </c>
      <c r="K145" s="76"/>
      <c r="L145" s="64"/>
    </row>
    <row r="146" spans="1:15" ht="45" customHeight="1">
      <c r="A146" s="72" t="s">
        <v>48</v>
      </c>
      <c r="B146" s="72"/>
      <c r="C146" s="32"/>
      <c r="D146" s="32"/>
      <c r="E146" s="32"/>
      <c r="F146" s="32"/>
      <c r="G146" s="32"/>
      <c r="H146" s="32"/>
      <c r="I146" s="32"/>
      <c r="J146" s="32"/>
      <c r="K146" s="76"/>
      <c r="L146" s="64"/>
    </row>
    <row r="147" spans="1:15" ht="45" customHeight="1">
      <c r="A147" s="71" t="s">
        <v>98</v>
      </c>
      <c r="B147" s="72">
        <v>3300</v>
      </c>
      <c r="C147" s="32">
        <f>SUM(C148:C151)</f>
        <v>0</v>
      </c>
      <c r="D147" s="32">
        <f t="shared" ref="D147:J147" si="35">SUM(D148:D151)</f>
        <v>0</v>
      </c>
      <c r="E147" s="32">
        <f t="shared" si="35"/>
        <v>0</v>
      </c>
      <c r="F147" s="32">
        <f t="shared" si="35"/>
        <v>0</v>
      </c>
      <c r="G147" s="32">
        <f t="shared" si="35"/>
        <v>0</v>
      </c>
      <c r="H147" s="32">
        <f t="shared" si="35"/>
        <v>0</v>
      </c>
      <c r="I147" s="32">
        <f t="shared" si="35"/>
        <v>0</v>
      </c>
      <c r="J147" s="32">
        <f t="shared" si="35"/>
        <v>0</v>
      </c>
      <c r="K147" s="76"/>
      <c r="L147" s="64"/>
    </row>
    <row r="148" spans="1:15" ht="30.75" customHeight="1">
      <c r="A148" s="66" t="s">
        <v>99</v>
      </c>
      <c r="B148" s="59">
        <v>3310</v>
      </c>
      <c r="C148" s="31"/>
      <c r="D148" s="31"/>
      <c r="E148" s="31"/>
      <c r="F148" s="31"/>
      <c r="G148" s="31"/>
      <c r="H148" s="31"/>
      <c r="I148" s="31"/>
      <c r="J148" s="31"/>
      <c r="K148" s="76"/>
      <c r="L148" s="64"/>
    </row>
    <row r="149" spans="1:15" ht="47.25" customHeight="1">
      <c r="A149" s="66" t="s">
        <v>207</v>
      </c>
      <c r="B149" s="59">
        <v>3320</v>
      </c>
      <c r="C149" s="31"/>
      <c r="D149" s="31"/>
      <c r="E149" s="31"/>
      <c r="F149" s="31"/>
      <c r="G149" s="31"/>
      <c r="H149" s="31"/>
      <c r="I149" s="31"/>
      <c r="J149" s="31"/>
      <c r="K149" s="76"/>
      <c r="L149" s="64"/>
    </row>
    <row r="150" spans="1:15" ht="49.5" customHeight="1">
      <c r="A150" s="66" t="s">
        <v>143</v>
      </c>
      <c r="B150" s="59">
        <v>3330</v>
      </c>
      <c r="C150" s="31"/>
      <c r="D150" s="31"/>
      <c r="E150" s="31"/>
      <c r="F150" s="31"/>
      <c r="G150" s="31"/>
      <c r="H150" s="31"/>
      <c r="I150" s="31"/>
      <c r="J150" s="31"/>
      <c r="K150" s="76"/>
      <c r="L150" s="64"/>
    </row>
    <row r="151" spans="1:15" ht="30.75" customHeight="1">
      <c r="A151" s="66" t="s">
        <v>135</v>
      </c>
      <c r="B151" s="59">
        <v>3340</v>
      </c>
      <c r="C151" s="31"/>
      <c r="D151" s="31"/>
      <c r="E151" s="31"/>
      <c r="F151" s="31"/>
      <c r="G151" s="31"/>
      <c r="H151" s="31"/>
      <c r="I151" s="31"/>
      <c r="J151" s="31"/>
      <c r="K151" s="76"/>
      <c r="L151" s="64"/>
    </row>
    <row r="152" spans="1:15" ht="47.25" customHeight="1">
      <c r="A152" s="71" t="s">
        <v>100</v>
      </c>
      <c r="B152" s="72">
        <v>3345</v>
      </c>
      <c r="C152" s="32">
        <f>SUM(C153:C156)</f>
        <v>0</v>
      </c>
      <c r="D152" s="32">
        <f t="shared" ref="D152:J152" si="36">SUM(D153:D156)</f>
        <v>0</v>
      </c>
      <c r="E152" s="32">
        <f t="shared" si="36"/>
        <v>0</v>
      </c>
      <c r="F152" s="32">
        <f t="shared" si="36"/>
        <v>0</v>
      </c>
      <c r="G152" s="32">
        <f t="shared" si="36"/>
        <v>0</v>
      </c>
      <c r="H152" s="32">
        <f t="shared" si="36"/>
        <v>0</v>
      </c>
      <c r="I152" s="32">
        <f t="shared" si="36"/>
        <v>0</v>
      </c>
      <c r="J152" s="32">
        <f t="shared" si="36"/>
        <v>0</v>
      </c>
      <c r="K152" s="76"/>
      <c r="L152" s="64"/>
    </row>
    <row r="153" spans="1:15" ht="48" customHeight="1">
      <c r="A153" s="66" t="s">
        <v>206</v>
      </c>
      <c r="B153" s="59">
        <v>3350</v>
      </c>
      <c r="C153" s="32"/>
      <c r="D153" s="32"/>
      <c r="E153" s="32"/>
      <c r="F153" s="32"/>
      <c r="G153" s="32"/>
      <c r="H153" s="32"/>
      <c r="I153" s="32"/>
      <c r="J153" s="32"/>
      <c r="K153" s="76"/>
      <c r="L153" s="64"/>
      <c r="O153" s="34">
        <v>436.2</v>
      </c>
    </row>
    <row r="154" spans="1:15" ht="30.75" customHeight="1">
      <c r="A154" s="66" t="s">
        <v>144</v>
      </c>
      <c r="B154" s="59">
        <v>3355</v>
      </c>
      <c r="C154" s="32"/>
      <c r="D154" s="32"/>
      <c r="E154" s="32"/>
      <c r="F154" s="32"/>
      <c r="G154" s="32"/>
      <c r="H154" s="32"/>
      <c r="I154" s="32"/>
      <c r="J154" s="32"/>
      <c r="K154" s="76"/>
      <c r="L154" s="64"/>
    </row>
    <row r="155" spans="1:15" ht="45" customHeight="1">
      <c r="A155" s="66" t="s">
        <v>145</v>
      </c>
      <c r="B155" s="59">
        <v>3360</v>
      </c>
      <c r="C155" s="32"/>
      <c r="D155" s="32"/>
      <c r="E155" s="32"/>
      <c r="F155" s="32"/>
      <c r="G155" s="32"/>
      <c r="H155" s="32"/>
      <c r="I155" s="32"/>
      <c r="J155" s="32"/>
      <c r="K155" s="76"/>
      <c r="L155" s="64"/>
    </row>
    <row r="156" spans="1:15" ht="33" customHeight="1">
      <c r="A156" s="66" t="s">
        <v>114</v>
      </c>
      <c r="B156" s="59">
        <v>3365</v>
      </c>
      <c r="C156" s="32"/>
      <c r="D156" s="32"/>
      <c r="E156" s="32"/>
      <c r="F156" s="32"/>
      <c r="G156" s="32"/>
      <c r="H156" s="32"/>
      <c r="I156" s="32"/>
      <c r="J156" s="32"/>
      <c r="K156" s="76"/>
      <c r="L156" s="64"/>
    </row>
    <row r="157" spans="1:15" ht="40.5" customHeight="1">
      <c r="A157" s="71" t="s">
        <v>49</v>
      </c>
      <c r="B157" s="72">
        <v>3370</v>
      </c>
      <c r="C157" s="32">
        <f>SUM(C147,C152)</f>
        <v>0</v>
      </c>
      <c r="D157" s="32">
        <f t="shared" ref="D157:J157" si="37">SUM(D147,D152)</f>
        <v>0</v>
      </c>
      <c r="E157" s="32">
        <f t="shared" si="37"/>
        <v>0</v>
      </c>
      <c r="F157" s="32">
        <f t="shared" si="37"/>
        <v>0</v>
      </c>
      <c r="G157" s="32">
        <f t="shared" si="37"/>
        <v>0</v>
      </c>
      <c r="H157" s="32">
        <f t="shared" si="37"/>
        <v>0</v>
      </c>
      <c r="I157" s="32">
        <f t="shared" si="37"/>
        <v>0</v>
      </c>
      <c r="J157" s="32">
        <f t="shared" si="37"/>
        <v>0</v>
      </c>
      <c r="K157" s="76"/>
      <c r="L157" s="64"/>
    </row>
    <row r="158" spans="1:15" ht="30.75" customHeight="1">
      <c r="A158" s="71" t="s">
        <v>17</v>
      </c>
      <c r="B158" s="72">
        <v>3400</v>
      </c>
      <c r="C158" s="32">
        <f>C132+C145+C157</f>
        <v>1068.2999999999884</v>
      </c>
      <c r="D158" s="32">
        <f t="shared" ref="D158:H158" si="38">SUM(D132,D145,D157)</f>
        <v>-6442.6999999999971</v>
      </c>
      <c r="E158" s="32">
        <f>SUM(E132,E145,E157)</f>
        <v>6522.6000000000058</v>
      </c>
      <c r="F158" s="32">
        <f>SUM(F132,F145,F157)</f>
        <v>-24104.100000000006</v>
      </c>
      <c r="G158" s="32">
        <f>SUM(G132,G145,G157)</f>
        <v>-3257.4000000000015</v>
      </c>
      <c r="H158" s="32">
        <f t="shared" si="38"/>
        <v>-8477.0999999999949</v>
      </c>
      <c r="I158" s="32">
        <f>SUM(I132,I145,I157)</f>
        <v>-4671.2999999999993</v>
      </c>
      <c r="J158" s="32">
        <f>SUM(J132,J145,J157)</f>
        <v>-7698.299999999992</v>
      </c>
      <c r="K158" s="76"/>
      <c r="L158" s="64"/>
    </row>
    <row r="159" spans="1:15" ht="30.75" customHeight="1">
      <c r="A159" s="66" t="s">
        <v>146</v>
      </c>
      <c r="B159" s="59">
        <v>3405</v>
      </c>
      <c r="C159" s="32">
        <v>9267.9</v>
      </c>
      <c r="D159" s="32">
        <v>7780.7</v>
      </c>
      <c r="E159" s="32">
        <v>10336.200000000001</v>
      </c>
      <c r="F159" s="32">
        <v>7780.7</v>
      </c>
      <c r="G159" s="32">
        <v>7780.7</v>
      </c>
      <c r="H159" s="32">
        <v>5639.8</v>
      </c>
      <c r="I159" s="32">
        <v>3641.3</v>
      </c>
      <c r="J159" s="32">
        <v>2966.5</v>
      </c>
      <c r="K159" s="76"/>
      <c r="L159" s="64" t="s">
        <v>480</v>
      </c>
    </row>
    <row r="160" spans="1:15" ht="30.75" customHeight="1">
      <c r="A160" s="71" t="s">
        <v>147</v>
      </c>
      <c r="B160" s="72">
        <v>3415</v>
      </c>
      <c r="C160" s="32">
        <f>SUM(C159,C158)</f>
        <v>10336.199999999988</v>
      </c>
      <c r="D160" s="32">
        <f>SUM(D159,D158)</f>
        <v>1338.0000000000027</v>
      </c>
      <c r="E160" s="32">
        <f>SUM(E159,E158)</f>
        <v>16858.800000000007</v>
      </c>
      <c r="F160" s="32">
        <f>SUM(F159,F158)</f>
        <v>-16323.400000000005</v>
      </c>
      <c r="G160" s="32">
        <f t="shared" ref="G160:I160" si="39">SUM(G159,G158)</f>
        <v>4523.2999999999984</v>
      </c>
      <c r="H160" s="32">
        <f t="shared" si="39"/>
        <v>-2837.2999999999947</v>
      </c>
      <c r="I160" s="32">
        <f t="shared" si="39"/>
        <v>-1029.9999999999991</v>
      </c>
      <c r="J160" s="32">
        <f>SUM(J159,J158)</f>
        <v>-4731.799999999992</v>
      </c>
      <c r="K160" s="76"/>
      <c r="L160" s="64"/>
    </row>
    <row r="161" spans="1:12" ht="28.5" customHeight="1">
      <c r="A161" s="88"/>
      <c r="B161" s="59"/>
      <c r="C161" s="31"/>
      <c r="D161" s="31"/>
      <c r="E161" s="31"/>
      <c r="F161" s="31"/>
      <c r="G161" s="31"/>
      <c r="H161" s="31"/>
      <c r="I161" s="31"/>
      <c r="J161" s="31"/>
      <c r="K161" s="76"/>
      <c r="L161" s="64"/>
    </row>
    <row r="162" spans="1:12" ht="24.95" customHeight="1">
      <c r="A162" s="282" t="s">
        <v>193</v>
      </c>
      <c r="B162" s="282"/>
      <c r="C162" s="282"/>
      <c r="D162" s="282"/>
      <c r="E162" s="282"/>
      <c r="F162" s="282"/>
      <c r="G162" s="282"/>
      <c r="H162" s="282"/>
      <c r="I162" s="282"/>
      <c r="J162" s="282"/>
      <c r="K162" s="282"/>
      <c r="L162" s="64"/>
    </row>
    <row r="163" spans="1:12" ht="27.75" customHeight="1">
      <c r="A163" s="62" t="s">
        <v>56</v>
      </c>
      <c r="B163" s="63">
        <v>4000</v>
      </c>
      <c r="C163" s="30">
        <f>SUM(C164:C170)</f>
        <v>-12886</v>
      </c>
      <c r="D163" s="30">
        <f>SUM(D164:D170)</f>
        <v>-1750</v>
      </c>
      <c r="E163" s="30">
        <f>SUM(E164:E170)</f>
        <v>-750</v>
      </c>
      <c r="F163" s="30">
        <f>SUM(G163:J163)</f>
        <v>-6627.1</v>
      </c>
      <c r="G163" s="30">
        <f>SUM(G164:G170)</f>
        <v>0</v>
      </c>
      <c r="H163" s="30">
        <f>SUM(H164:H170)</f>
        <v>0</v>
      </c>
      <c r="I163" s="30">
        <f>SUM(I164:I170)</f>
        <v>0</v>
      </c>
      <c r="J163" s="30">
        <f>SUM(J164:J170)</f>
        <v>-6627.1</v>
      </c>
      <c r="K163" s="76"/>
      <c r="L163" s="64"/>
    </row>
    <row r="164" spans="1:12" ht="37.5" customHeight="1">
      <c r="A164" s="66" t="s">
        <v>140</v>
      </c>
      <c r="B164" s="52">
        <v>4010</v>
      </c>
      <c r="C164" s="65" t="s">
        <v>68</v>
      </c>
      <c r="D164" s="65" t="s">
        <v>68</v>
      </c>
      <c r="E164" s="65" t="s">
        <v>68</v>
      </c>
      <c r="F164" s="30">
        <f t="shared" ref="F164:F168" si="40">SUM(G164:J164)</f>
        <v>0</v>
      </c>
      <c r="G164" s="65" t="s">
        <v>68</v>
      </c>
      <c r="H164" s="65" t="s">
        <v>68</v>
      </c>
      <c r="I164" s="65" t="s">
        <v>68</v>
      </c>
      <c r="J164" s="65" t="s">
        <v>68</v>
      </c>
      <c r="K164" s="76"/>
      <c r="L164" s="64"/>
    </row>
    <row r="165" spans="1:12" ht="48.75" customHeight="1">
      <c r="A165" s="66" t="s">
        <v>210</v>
      </c>
      <c r="B165" s="52">
        <v>4020</v>
      </c>
      <c r="C165" s="65">
        <v>-10683.2</v>
      </c>
      <c r="D165" s="65">
        <v>-1750</v>
      </c>
      <c r="E165" s="65">
        <v>-750</v>
      </c>
      <c r="F165" s="65">
        <f t="shared" si="40"/>
        <v>0</v>
      </c>
      <c r="G165" s="65" t="s">
        <v>248</v>
      </c>
      <c r="H165" s="65" t="s">
        <v>68</v>
      </c>
      <c r="I165" s="65" t="s">
        <v>68</v>
      </c>
      <c r="J165" s="65">
        <v>0</v>
      </c>
      <c r="K165" s="76"/>
      <c r="L165" s="64"/>
    </row>
    <row r="166" spans="1:12" ht="60.75" customHeight="1">
      <c r="A166" s="66" t="s">
        <v>163</v>
      </c>
      <c r="B166" s="52">
        <v>4030</v>
      </c>
      <c r="C166" s="65" t="s">
        <v>68</v>
      </c>
      <c r="D166" s="65" t="s">
        <v>68</v>
      </c>
      <c r="E166" s="65" t="s">
        <v>68</v>
      </c>
      <c r="F166" s="30">
        <f t="shared" ref="F166" si="41">SUM(G166:J166)</f>
        <v>0</v>
      </c>
      <c r="G166" s="65" t="s">
        <v>68</v>
      </c>
      <c r="H166" s="65" t="s">
        <v>68</v>
      </c>
      <c r="I166" s="65" t="s">
        <v>68</v>
      </c>
      <c r="J166" s="65" t="s">
        <v>68</v>
      </c>
      <c r="K166" s="65" t="e">
        <f>-'Розшифровка кап'!#REF!</f>
        <v>#REF!</v>
      </c>
      <c r="L166" s="64"/>
    </row>
    <row r="167" spans="1:12" ht="49.5" customHeight="1">
      <c r="A167" s="66" t="s">
        <v>139</v>
      </c>
      <c r="B167" s="52">
        <v>4040</v>
      </c>
      <c r="C167" s="65" t="s">
        <v>68</v>
      </c>
      <c r="D167" s="65" t="s">
        <v>68</v>
      </c>
      <c r="E167" s="65" t="s">
        <v>68</v>
      </c>
      <c r="F167" s="30">
        <f t="shared" si="40"/>
        <v>0</v>
      </c>
      <c r="G167" s="65" t="s">
        <v>68</v>
      </c>
      <c r="H167" s="65" t="s">
        <v>68</v>
      </c>
      <c r="I167" s="65" t="s">
        <v>68</v>
      </c>
      <c r="J167" s="65" t="s">
        <v>68</v>
      </c>
      <c r="K167" s="76"/>
      <c r="L167" s="64"/>
    </row>
    <row r="168" spans="1:12" ht="73.5" customHeight="1">
      <c r="A168" s="66" t="s">
        <v>141</v>
      </c>
      <c r="B168" s="52">
        <v>4050</v>
      </c>
      <c r="C168" s="65" t="s">
        <v>68</v>
      </c>
      <c r="D168" s="65" t="s">
        <v>68</v>
      </c>
      <c r="E168" s="65" t="s">
        <v>68</v>
      </c>
      <c r="F168" s="30">
        <f t="shared" si="40"/>
        <v>0</v>
      </c>
      <c r="G168" s="65" t="s">
        <v>68</v>
      </c>
      <c r="H168" s="65" t="s">
        <v>68</v>
      </c>
      <c r="I168" s="65" t="s">
        <v>68</v>
      </c>
      <c r="J168" s="65" t="s">
        <v>68</v>
      </c>
      <c r="K168" s="76"/>
      <c r="L168" s="64"/>
    </row>
    <row r="169" spans="1:12" ht="36.75" customHeight="1">
      <c r="A169" s="66" t="s">
        <v>142</v>
      </c>
      <c r="B169" s="52">
        <v>4060</v>
      </c>
      <c r="C169" s="65">
        <v>-2202.8000000000002</v>
      </c>
      <c r="D169" s="65">
        <v>0</v>
      </c>
      <c r="E169" s="65">
        <v>0</v>
      </c>
      <c r="F169" s="30">
        <f t="shared" ref="F169:F170" si="42">SUM(G169:J169)</f>
        <v>-6627.1</v>
      </c>
      <c r="G169" s="65">
        <v>0</v>
      </c>
      <c r="H169" s="65">
        <v>0</v>
      </c>
      <c r="I169" s="65" t="s">
        <v>248</v>
      </c>
      <c r="J169" s="65">
        <v>-6627.1</v>
      </c>
      <c r="K169" s="76"/>
      <c r="L169" s="64"/>
    </row>
    <row r="170" spans="1:12" ht="39.75" customHeight="1">
      <c r="A170" s="66" t="s">
        <v>114</v>
      </c>
      <c r="B170" s="52">
        <v>4070</v>
      </c>
      <c r="C170" s="65" t="s">
        <v>68</v>
      </c>
      <c r="D170" s="65" t="s">
        <v>68</v>
      </c>
      <c r="E170" s="65" t="s">
        <v>68</v>
      </c>
      <c r="F170" s="30">
        <f t="shared" si="42"/>
        <v>0</v>
      </c>
      <c r="G170" s="65" t="s">
        <v>68</v>
      </c>
      <c r="H170" s="65" t="s">
        <v>68</v>
      </c>
      <c r="I170" s="65" t="s">
        <v>68</v>
      </c>
      <c r="J170" s="65" t="s">
        <v>68</v>
      </c>
      <c r="K170" s="76"/>
      <c r="L170" s="64"/>
    </row>
    <row r="171" spans="1:12" s="89" customFormat="1" ht="29.25" customHeight="1">
      <c r="A171" s="279" t="s">
        <v>194</v>
      </c>
      <c r="B171" s="279"/>
      <c r="C171" s="279"/>
      <c r="D171" s="279"/>
      <c r="E171" s="279"/>
      <c r="F171" s="279"/>
      <c r="G171" s="279"/>
      <c r="H171" s="279"/>
      <c r="I171" s="279"/>
      <c r="J171" s="279"/>
      <c r="K171" s="279"/>
      <c r="L171" s="64"/>
    </row>
    <row r="172" spans="1:12" ht="48.75" customHeight="1">
      <c r="A172" s="62" t="s">
        <v>101</v>
      </c>
      <c r="B172" s="63" t="s">
        <v>73</v>
      </c>
      <c r="C172" s="30">
        <f>SUM(C173:C175)</f>
        <v>0</v>
      </c>
      <c r="D172" s="30">
        <f t="shared" ref="D172:J172" si="43">SUM(D173:D175)</f>
        <v>0</v>
      </c>
      <c r="E172" s="30">
        <f t="shared" si="43"/>
        <v>0</v>
      </c>
      <c r="F172" s="30">
        <f>SUM(G172:J172)</f>
        <v>0</v>
      </c>
      <c r="G172" s="30">
        <f t="shared" si="43"/>
        <v>0</v>
      </c>
      <c r="H172" s="30">
        <f t="shared" si="43"/>
        <v>0</v>
      </c>
      <c r="I172" s="30">
        <f t="shared" si="43"/>
        <v>0</v>
      </c>
      <c r="J172" s="30">
        <f t="shared" si="43"/>
        <v>0</v>
      </c>
      <c r="K172" s="76">
        <f>SUM(K173:K175)</f>
        <v>0</v>
      </c>
      <c r="L172" s="64"/>
    </row>
    <row r="173" spans="1:12" ht="36.75" customHeight="1">
      <c r="A173" s="68" t="s">
        <v>164</v>
      </c>
      <c r="B173" s="52" t="s">
        <v>74</v>
      </c>
      <c r="C173" s="65"/>
      <c r="D173" s="65"/>
      <c r="E173" s="65"/>
      <c r="F173" s="30">
        <f t="shared" ref="F173:F179" si="44">SUM(G173:J173)</f>
        <v>0</v>
      </c>
      <c r="G173" s="65"/>
      <c r="H173" s="65"/>
      <c r="I173" s="65"/>
      <c r="J173" s="65"/>
      <c r="K173" s="76"/>
      <c r="L173" s="64"/>
    </row>
    <row r="174" spans="1:12" ht="34.5" customHeight="1">
      <c r="A174" s="68" t="s">
        <v>165</v>
      </c>
      <c r="B174" s="52" t="s">
        <v>75</v>
      </c>
      <c r="C174" s="65"/>
      <c r="D174" s="65"/>
      <c r="E174" s="65"/>
      <c r="F174" s="30">
        <f t="shared" si="44"/>
        <v>0</v>
      </c>
      <c r="G174" s="65"/>
      <c r="H174" s="65"/>
      <c r="I174" s="65"/>
      <c r="J174" s="65"/>
      <c r="K174" s="76"/>
      <c r="L174" s="64"/>
    </row>
    <row r="175" spans="1:12" ht="35.25" customHeight="1">
      <c r="A175" s="68" t="s">
        <v>166</v>
      </c>
      <c r="B175" s="52" t="s">
        <v>76</v>
      </c>
      <c r="C175" s="65"/>
      <c r="D175" s="65"/>
      <c r="E175" s="65"/>
      <c r="F175" s="30">
        <f t="shared" si="44"/>
        <v>0</v>
      </c>
      <c r="G175" s="65"/>
      <c r="H175" s="65"/>
      <c r="I175" s="65"/>
      <c r="J175" s="65"/>
      <c r="K175" s="76"/>
      <c r="L175" s="64"/>
    </row>
    <row r="176" spans="1:12" ht="46.5" customHeight="1">
      <c r="A176" s="62" t="s">
        <v>102</v>
      </c>
      <c r="B176" s="63" t="s">
        <v>77</v>
      </c>
      <c r="C176" s="30">
        <f>SUM(C177:C179)</f>
        <v>0</v>
      </c>
      <c r="D176" s="30">
        <f t="shared" ref="D176:J176" si="45">SUM(D177:D179)</f>
        <v>0</v>
      </c>
      <c r="E176" s="30">
        <f t="shared" si="45"/>
        <v>0</v>
      </c>
      <c r="F176" s="30">
        <f t="shared" si="44"/>
        <v>0</v>
      </c>
      <c r="G176" s="30">
        <f t="shared" si="45"/>
        <v>0</v>
      </c>
      <c r="H176" s="30">
        <f t="shared" si="45"/>
        <v>0</v>
      </c>
      <c r="I176" s="30">
        <f t="shared" si="45"/>
        <v>0</v>
      </c>
      <c r="J176" s="30">
        <f t="shared" si="45"/>
        <v>0</v>
      </c>
      <c r="K176" s="76">
        <f>SUM(K177:K179)</f>
        <v>0</v>
      </c>
      <c r="L176" s="64"/>
    </row>
    <row r="177" spans="1:12" ht="36.75" customHeight="1">
      <c r="A177" s="68" t="s">
        <v>164</v>
      </c>
      <c r="B177" s="52" t="s">
        <v>78</v>
      </c>
      <c r="C177" s="65"/>
      <c r="D177" s="65"/>
      <c r="E177" s="65"/>
      <c r="F177" s="30">
        <f t="shared" si="44"/>
        <v>0</v>
      </c>
      <c r="G177" s="65"/>
      <c r="H177" s="65"/>
      <c r="I177" s="65"/>
      <c r="J177" s="65"/>
      <c r="K177" s="76"/>
      <c r="L177" s="64"/>
    </row>
    <row r="178" spans="1:12" ht="36.75" customHeight="1">
      <c r="A178" s="68" t="s">
        <v>165</v>
      </c>
      <c r="B178" s="52" t="s">
        <v>79</v>
      </c>
      <c r="C178" s="65"/>
      <c r="D178" s="65"/>
      <c r="E178" s="65"/>
      <c r="F178" s="30">
        <f t="shared" si="44"/>
        <v>0</v>
      </c>
      <c r="G178" s="65"/>
      <c r="H178" s="65"/>
      <c r="I178" s="65"/>
      <c r="J178" s="65"/>
      <c r="K178" s="76"/>
      <c r="L178" s="64"/>
    </row>
    <row r="179" spans="1:12" ht="34.5" customHeight="1">
      <c r="A179" s="68" t="s">
        <v>166</v>
      </c>
      <c r="B179" s="52" t="s">
        <v>80</v>
      </c>
      <c r="C179" s="65"/>
      <c r="D179" s="65"/>
      <c r="E179" s="65"/>
      <c r="F179" s="30">
        <f t="shared" si="44"/>
        <v>0</v>
      </c>
      <c r="G179" s="65"/>
      <c r="H179" s="65"/>
      <c r="I179" s="65"/>
      <c r="J179" s="65"/>
      <c r="K179" s="76"/>
      <c r="L179" s="64"/>
    </row>
    <row r="180" spans="1:12" ht="34.5" customHeight="1">
      <c r="A180" s="279" t="s">
        <v>195</v>
      </c>
      <c r="B180" s="279"/>
      <c r="C180" s="279"/>
      <c r="D180" s="279"/>
      <c r="E180" s="279"/>
      <c r="F180" s="279"/>
      <c r="G180" s="279"/>
      <c r="H180" s="279"/>
      <c r="I180" s="279"/>
      <c r="J180" s="279"/>
      <c r="K180" s="279"/>
      <c r="L180" s="64"/>
    </row>
    <row r="181" spans="1:12" s="35" customFormat="1" ht="86.25" customHeight="1">
      <c r="A181" s="79" t="s">
        <v>127</v>
      </c>
      <c r="B181" s="90" t="s">
        <v>81</v>
      </c>
      <c r="C181" s="91">
        <f>SUM(C182:C184)</f>
        <v>242</v>
      </c>
      <c r="D181" s="91">
        <f>SUM(D182:D184)</f>
        <v>242</v>
      </c>
      <c r="E181" s="91">
        <f t="shared" ref="E181:F181" si="46">SUM(E182:E184)</f>
        <v>220</v>
      </c>
      <c r="F181" s="91">
        <f t="shared" si="46"/>
        <v>220</v>
      </c>
      <c r="G181" s="92" t="s">
        <v>57</v>
      </c>
      <c r="H181" s="92" t="s">
        <v>18</v>
      </c>
      <c r="I181" s="92" t="s">
        <v>57</v>
      </c>
      <c r="J181" s="92" t="s">
        <v>57</v>
      </c>
      <c r="K181" s="92" t="s">
        <v>57</v>
      </c>
      <c r="L181" s="64">
        <v>244</v>
      </c>
    </row>
    <row r="182" spans="1:12" ht="27.75" customHeight="1">
      <c r="A182" s="68" t="s">
        <v>62</v>
      </c>
      <c r="B182" s="52" t="s">
        <v>82</v>
      </c>
      <c r="C182" s="93">
        <v>1</v>
      </c>
      <c r="D182" s="93">
        <v>1</v>
      </c>
      <c r="E182" s="93">
        <v>1</v>
      </c>
      <c r="F182" s="93">
        <v>1</v>
      </c>
      <c r="G182" s="76" t="s">
        <v>57</v>
      </c>
      <c r="H182" s="76" t="s">
        <v>18</v>
      </c>
      <c r="I182" s="76" t="s">
        <v>57</v>
      </c>
      <c r="J182" s="76" t="s">
        <v>57</v>
      </c>
      <c r="K182" s="76" t="s">
        <v>57</v>
      </c>
      <c r="L182" s="64"/>
    </row>
    <row r="183" spans="1:12" ht="27.75" customHeight="1">
      <c r="A183" s="68" t="s">
        <v>65</v>
      </c>
      <c r="B183" s="52" t="s">
        <v>83</v>
      </c>
      <c r="C183" s="93">
        <v>48</v>
      </c>
      <c r="D183" s="93">
        <v>48</v>
      </c>
      <c r="E183" s="93">
        <v>33</v>
      </c>
      <c r="F183" s="93">
        <v>33</v>
      </c>
      <c r="G183" s="76" t="s">
        <v>57</v>
      </c>
      <c r="H183" s="76" t="s">
        <v>18</v>
      </c>
      <c r="I183" s="76" t="s">
        <v>57</v>
      </c>
      <c r="J183" s="76" t="s">
        <v>57</v>
      </c>
      <c r="K183" s="76" t="s">
        <v>57</v>
      </c>
      <c r="L183" s="64"/>
    </row>
    <row r="184" spans="1:12" ht="27.75" customHeight="1">
      <c r="A184" s="68" t="s">
        <v>63</v>
      </c>
      <c r="B184" s="52" t="s">
        <v>84</v>
      </c>
      <c r="C184" s="93">
        <v>193</v>
      </c>
      <c r="D184" s="93">
        <v>193</v>
      </c>
      <c r="E184" s="93">
        <v>186</v>
      </c>
      <c r="F184" s="93">
        <v>186</v>
      </c>
      <c r="G184" s="76" t="s">
        <v>57</v>
      </c>
      <c r="H184" s="76" t="s">
        <v>18</v>
      </c>
      <c r="I184" s="76" t="s">
        <v>57</v>
      </c>
      <c r="J184" s="76" t="s">
        <v>57</v>
      </c>
      <c r="K184" s="76" t="s">
        <v>57</v>
      </c>
      <c r="L184" s="64"/>
    </row>
    <row r="185" spans="1:12" ht="27.75" customHeight="1">
      <c r="A185" s="62" t="s">
        <v>167</v>
      </c>
      <c r="B185" s="63" t="s">
        <v>85</v>
      </c>
      <c r="C185" s="30">
        <f>SUM(C186:C188)</f>
        <v>39731.5</v>
      </c>
      <c r="D185" s="30">
        <f>SUM(D186:D188)</f>
        <v>51794.8</v>
      </c>
      <c r="E185" s="30">
        <f>SUM(E186:E188)</f>
        <v>41148.9</v>
      </c>
      <c r="F185" s="30">
        <f>SUM(F186:F188)</f>
        <v>51910</v>
      </c>
      <c r="G185" s="76" t="s">
        <v>57</v>
      </c>
      <c r="H185" s="76" t="s">
        <v>18</v>
      </c>
      <c r="I185" s="76" t="s">
        <v>57</v>
      </c>
      <c r="J185" s="76" t="s">
        <v>57</v>
      </c>
      <c r="K185" s="76" t="s">
        <v>57</v>
      </c>
      <c r="L185" s="64"/>
    </row>
    <row r="186" spans="1:12" ht="27.75" customHeight="1">
      <c r="A186" s="68" t="s">
        <v>62</v>
      </c>
      <c r="B186" s="52">
        <v>8011</v>
      </c>
      <c r="C186" s="65">
        <v>470.7</v>
      </c>
      <c r="D186" s="65">
        <v>520.29999999999995</v>
      </c>
      <c r="E186" s="65">
        <v>635.5</v>
      </c>
      <c r="F186" s="65">
        <v>635.5</v>
      </c>
      <c r="G186" s="76" t="s">
        <v>18</v>
      </c>
      <c r="H186" s="76" t="s">
        <v>18</v>
      </c>
      <c r="I186" s="76" t="s">
        <v>18</v>
      </c>
      <c r="J186" s="76" t="s">
        <v>18</v>
      </c>
      <c r="K186" s="76"/>
      <c r="L186" s="64"/>
    </row>
    <row r="187" spans="1:12" ht="27.75" customHeight="1">
      <c r="A187" s="68" t="s">
        <v>65</v>
      </c>
      <c r="B187" s="52">
        <v>8012</v>
      </c>
      <c r="C187" s="65">
        <v>5284.4</v>
      </c>
      <c r="D187" s="65">
        <v>9716</v>
      </c>
      <c r="E187" s="65">
        <v>8601.2000000000007</v>
      </c>
      <c r="F187" s="65">
        <f>10743.7-427.7-600</f>
        <v>9716</v>
      </c>
      <c r="G187" s="76" t="s">
        <v>18</v>
      </c>
      <c r="H187" s="76" t="s">
        <v>18</v>
      </c>
      <c r="I187" s="76" t="s">
        <v>18</v>
      </c>
      <c r="J187" s="76" t="s">
        <v>18</v>
      </c>
      <c r="K187" s="76"/>
      <c r="L187" s="64"/>
    </row>
    <row r="188" spans="1:12" ht="27.75" customHeight="1">
      <c r="A188" s="68" t="s">
        <v>63</v>
      </c>
      <c r="B188" s="52">
        <v>8013</v>
      </c>
      <c r="C188" s="65">
        <v>33976.400000000001</v>
      </c>
      <c r="D188" s="65">
        <v>41558.5</v>
      </c>
      <c r="E188" s="65">
        <v>31912.2</v>
      </c>
      <c r="F188" s="65">
        <f>40958.5+600</f>
        <v>41558.5</v>
      </c>
      <c r="G188" s="76" t="s">
        <v>18</v>
      </c>
      <c r="H188" s="76" t="s">
        <v>18</v>
      </c>
      <c r="I188" s="76" t="s">
        <v>18</v>
      </c>
      <c r="J188" s="76" t="s">
        <v>18</v>
      </c>
      <c r="K188" s="76"/>
      <c r="L188" s="64"/>
    </row>
    <row r="189" spans="1:12" ht="27.75" customHeight="1">
      <c r="A189" s="62" t="s">
        <v>1</v>
      </c>
      <c r="B189" s="63">
        <v>8020</v>
      </c>
      <c r="C189" s="30">
        <f>SUM(C190:C192)</f>
        <v>39731.5</v>
      </c>
      <c r="D189" s="30">
        <f>SUM(D190:D192)</f>
        <v>51794.8</v>
      </c>
      <c r="E189" s="30">
        <f>SUM(E190:E192)</f>
        <v>41148.9</v>
      </c>
      <c r="F189" s="30">
        <f>SUM(F190:F192)</f>
        <v>51910</v>
      </c>
      <c r="G189" s="76" t="s">
        <v>57</v>
      </c>
      <c r="H189" s="76" t="s">
        <v>18</v>
      </c>
      <c r="I189" s="76" t="s">
        <v>57</v>
      </c>
      <c r="J189" s="76" t="s">
        <v>57</v>
      </c>
      <c r="K189" s="76" t="s">
        <v>57</v>
      </c>
      <c r="L189" s="64"/>
    </row>
    <row r="190" spans="1:12" ht="27.75" customHeight="1">
      <c r="A190" s="68" t="s">
        <v>62</v>
      </c>
      <c r="B190" s="52">
        <v>8021</v>
      </c>
      <c r="C190" s="65">
        <f>C186</f>
        <v>470.7</v>
      </c>
      <c r="D190" s="65">
        <f>D186</f>
        <v>520.29999999999995</v>
      </c>
      <c r="E190" s="65">
        <f>E186</f>
        <v>635.5</v>
      </c>
      <c r="F190" s="65">
        <f>F186</f>
        <v>635.5</v>
      </c>
      <c r="G190" s="76" t="s">
        <v>18</v>
      </c>
      <c r="H190" s="76" t="s">
        <v>18</v>
      </c>
      <c r="I190" s="76" t="s">
        <v>18</v>
      </c>
      <c r="J190" s="76" t="s">
        <v>18</v>
      </c>
      <c r="K190" s="76"/>
      <c r="L190" s="64"/>
    </row>
    <row r="191" spans="1:12" ht="27.75" customHeight="1">
      <c r="A191" s="68" t="s">
        <v>65</v>
      </c>
      <c r="B191" s="52">
        <v>8022</v>
      </c>
      <c r="C191" s="65">
        <f>C187</f>
        <v>5284.4</v>
      </c>
      <c r="D191" s="65">
        <f t="shared" ref="D191:D192" si="47">D187</f>
        <v>9716</v>
      </c>
      <c r="E191" s="65">
        <f>E187</f>
        <v>8601.2000000000007</v>
      </c>
      <c r="F191" s="65">
        <f>F187</f>
        <v>9716</v>
      </c>
      <c r="G191" s="76" t="s">
        <v>18</v>
      </c>
      <c r="H191" s="76" t="s">
        <v>18</v>
      </c>
      <c r="I191" s="76" t="s">
        <v>18</v>
      </c>
      <c r="J191" s="76" t="s">
        <v>18</v>
      </c>
      <c r="K191" s="76"/>
      <c r="L191" s="64"/>
    </row>
    <row r="192" spans="1:12" ht="27.75" customHeight="1">
      <c r="A192" s="68" t="s">
        <v>63</v>
      </c>
      <c r="B192" s="52">
        <v>8023</v>
      </c>
      <c r="C192" s="65">
        <f>C188</f>
        <v>33976.400000000001</v>
      </c>
      <c r="D192" s="65">
        <f t="shared" si="47"/>
        <v>41558.5</v>
      </c>
      <c r="E192" s="65">
        <f>E188</f>
        <v>31912.2</v>
      </c>
      <c r="F192" s="65">
        <f>F188</f>
        <v>41558.5</v>
      </c>
      <c r="G192" s="76" t="s">
        <v>18</v>
      </c>
      <c r="H192" s="76" t="s">
        <v>18</v>
      </c>
      <c r="I192" s="76" t="s">
        <v>18</v>
      </c>
      <c r="J192" s="76" t="s">
        <v>18</v>
      </c>
      <c r="K192" s="76"/>
      <c r="L192" s="64"/>
    </row>
    <row r="193" spans="1:12" s="35" customFormat="1" ht="59.25" customHeight="1">
      <c r="A193" s="79" t="s">
        <v>113</v>
      </c>
      <c r="B193" s="90" t="s">
        <v>168</v>
      </c>
      <c r="C193" s="94">
        <f t="shared" ref="C193:F193" si="48">(C189/C181)/12*1000</f>
        <v>13681.646005509641</v>
      </c>
      <c r="D193" s="94">
        <v>17836</v>
      </c>
      <c r="E193" s="94">
        <f t="shared" si="48"/>
        <v>15586.704545454546</v>
      </c>
      <c r="F193" s="94">
        <f t="shared" si="48"/>
        <v>19662.878787878788</v>
      </c>
      <c r="G193" s="92" t="s">
        <v>57</v>
      </c>
      <c r="H193" s="92" t="s">
        <v>18</v>
      </c>
      <c r="I193" s="92" t="s">
        <v>57</v>
      </c>
      <c r="J193" s="92" t="s">
        <v>57</v>
      </c>
      <c r="K193" s="92" t="s">
        <v>57</v>
      </c>
      <c r="L193" s="64" t="s">
        <v>483</v>
      </c>
    </row>
    <row r="194" spans="1:12" ht="27.75" customHeight="1">
      <c r="A194" s="68" t="s">
        <v>62</v>
      </c>
      <c r="B194" s="52">
        <v>8031</v>
      </c>
      <c r="C194" s="95">
        <f>(C190/C182)/12*1000</f>
        <v>39225</v>
      </c>
      <c r="D194" s="95">
        <f>(D190/D182)/12*1000</f>
        <v>43358.333333333328</v>
      </c>
      <c r="E194" s="95">
        <f>(E190/E182)/12*1000</f>
        <v>52958.333333333336</v>
      </c>
      <c r="F194" s="95">
        <f t="shared" ref="E194:F196" si="49">(F190/F182)/12*1000</f>
        <v>52958.333333333336</v>
      </c>
      <c r="G194" s="76" t="s">
        <v>57</v>
      </c>
      <c r="H194" s="76" t="s">
        <v>18</v>
      </c>
      <c r="I194" s="76" t="s">
        <v>57</v>
      </c>
      <c r="J194" s="76" t="s">
        <v>57</v>
      </c>
      <c r="K194" s="76" t="s">
        <v>57</v>
      </c>
      <c r="L194" s="64"/>
    </row>
    <row r="195" spans="1:12" ht="27.75" customHeight="1">
      <c r="A195" s="68" t="s">
        <v>65</v>
      </c>
      <c r="B195" s="52">
        <v>8032</v>
      </c>
      <c r="C195" s="95">
        <f>(C191/C183)/12*1000</f>
        <v>9174.3055555555547</v>
      </c>
      <c r="D195" s="95">
        <f t="shared" ref="D195" si="50">(D191/D183)/12*1000</f>
        <v>16868.055555555555</v>
      </c>
      <c r="E195" s="95">
        <f t="shared" si="49"/>
        <v>21720.202020202025</v>
      </c>
      <c r="F195" s="95">
        <f t="shared" si="49"/>
        <v>24535.353535353537</v>
      </c>
      <c r="G195" s="76" t="s">
        <v>57</v>
      </c>
      <c r="H195" s="76" t="s">
        <v>18</v>
      </c>
      <c r="I195" s="76" t="s">
        <v>57</v>
      </c>
      <c r="J195" s="76" t="s">
        <v>57</v>
      </c>
      <c r="K195" s="76" t="s">
        <v>57</v>
      </c>
      <c r="L195" s="64"/>
    </row>
    <row r="196" spans="1:12" ht="27.75" customHeight="1">
      <c r="A196" s="68" t="s">
        <v>63</v>
      </c>
      <c r="B196" s="52">
        <v>8033</v>
      </c>
      <c r="C196" s="95">
        <f>(C192/C184)/12*1000</f>
        <v>14670.293609671849</v>
      </c>
      <c r="D196" s="95">
        <f>(D192/D184)/12*1000</f>
        <v>17944.084628670123</v>
      </c>
      <c r="E196" s="95">
        <f t="shared" si="49"/>
        <v>14297.58064516129</v>
      </c>
      <c r="F196" s="95">
        <f t="shared" si="49"/>
        <v>18619.39964157706</v>
      </c>
      <c r="G196" s="76" t="s">
        <v>57</v>
      </c>
      <c r="H196" s="76" t="s">
        <v>18</v>
      </c>
      <c r="I196" s="76" t="s">
        <v>57</v>
      </c>
      <c r="J196" s="76" t="s">
        <v>57</v>
      </c>
      <c r="K196" s="76" t="s">
        <v>57</v>
      </c>
      <c r="L196" s="64"/>
    </row>
    <row r="197" spans="1:12" ht="30.75" customHeight="1">
      <c r="B197" s="34"/>
      <c r="C197" s="34"/>
      <c r="D197" s="34"/>
      <c r="E197" s="34"/>
      <c r="K197" s="96"/>
      <c r="L197" s="64"/>
    </row>
    <row r="198" spans="1:12" s="35" customFormat="1">
      <c r="A198" s="97"/>
      <c r="C198" s="98"/>
      <c r="D198" s="99"/>
      <c r="E198" s="99"/>
      <c r="F198" s="99"/>
      <c r="G198" s="100"/>
      <c r="H198" s="100"/>
      <c r="I198" s="100"/>
      <c r="J198" s="100"/>
      <c r="K198" s="100"/>
    </row>
    <row r="199" spans="1:12" s="35" customFormat="1">
      <c r="A199" s="97"/>
      <c r="C199" s="98"/>
      <c r="D199" s="99"/>
      <c r="E199" s="99"/>
      <c r="F199" s="99"/>
      <c r="G199" s="100"/>
      <c r="H199" s="100"/>
      <c r="I199" s="100"/>
      <c r="J199" s="100"/>
      <c r="K199" s="100"/>
    </row>
    <row r="200" spans="1:12" s="35" customFormat="1" ht="28.5" customHeight="1">
      <c r="A200" s="101" t="s">
        <v>420</v>
      </c>
      <c r="B200" s="102"/>
      <c r="C200" s="280" t="s">
        <v>36</v>
      </c>
      <c r="D200" s="281"/>
      <c r="E200" s="281"/>
      <c r="F200" s="281"/>
      <c r="G200" s="103"/>
      <c r="H200" s="103"/>
      <c r="I200" s="278" t="s">
        <v>419</v>
      </c>
      <c r="J200" s="278"/>
      <c r="K200" s="278"/>
    </row>
    <row r="201" spans="1:12" s="35" customFormat="1">
      <c r="A201" s="35" t="s">
        <v>27</v>
      </c>
      <c r="B201" s="34"/>
      <c r="C201" s="260" t="s">
        <v>28</v>
      </c>
      <c r="D201" s="260"/>
      <c r="E201" s="260"/>
      <c r="F201" s="260"/>
      <c r="G201" s="38"/>
      <c r="H201" s="38"/>
      <c r="I201" s="260" t="s">
        <v>35</v>
      </c>
      <c r="J201" s="260"/>
      <c r="K201" s="260"/>
    </row>
    <row r="202" spans="1:12" s="35" customFormat="1">
      <c r="A202" s="37"/>
      <c r="F202" s="34"/>
      <c r="G202" s="34"/>
      <c r="H202" s="34"/>
      <c r="I202" s="34"/>
      <c r="J202" s="34"/>
      <c r="K202" s="34"/>
    </row>
    <row r="203" spans="1:12" s="35" customFormat="1">
      <c r="A203" s="37"/>
      <c r="F203" s="34"/>
      <c r="G203" s="34"/>
      <c r="H203" s="34"/>
      <c r="I203" s="34"/>
      <c r="J203" s="34"/>
      <c r="K203" s="34"/>
    </row>
    <row r="204" spans="1:12" s="35" customFormat="1">
      <c r="A204" s="37"/>
      <c r="F204" s="34"/>
      <c r="G204" s="34"/>
      <c r="H204" s="34"/>
      <c r="I204" s="34"/>
      <c r="J204" s="34"/>
      <c r="K204" s="34"/>
    </row>
    <row r="205" spans="1:12" s="35" customFormat="1">
      <c r="A205" s="37"/>
      <c r="F205" s="34"/>
      <c r="G205" s="34"/>
      <c r="H205" s="34"/>
      <c r="I205" s="34"/>
      <c r="J205" s="34"/>
      <c r="K205" s="34"/>
    </row>
    <row r="206" spans="1:12" s="35" customFormat="1">
      <c r="A206" s="37"/>
      <c r="F206" s="34"/>
      <c r="G206" s="34"/>
      <c r="H206" s="34"/>
      <c r="I206" s="34"/>
      <c r="J206" s="34"/>
      <c r="K206" s="34"/>
    </row>
    <row r="207" spans="1:12" s="35" customFormat="1">
      <c r="A207" s="37"/>
      <c r="F207" s="34"/>
      <c r="G207" s="34"/>
      <c r="H207" s="34"/>
      <c r="I207" s="34"/>
      <c r="J207" s="34"/>
      <c r="K207" s="34"/>
    </row>
    <row r="208" spans="1:12" s="35" customFormat="1">
      <c r="A208" s="37"/>
      <c r="F208" s="34"/>
      <c r="G208" s="34"/>
      <c r="H208" s="34"/>
      <c r="I208" s="34"/>
      <c r="J208" s="34"/>
      <c r="K208" s="34"/>
    </row>
    <row r="209" spans="1:11" s="35" customFormat="1">
      <c r="A209" s="37"/>
      <c r="F209" s="34"/>
      <c r="G209" s="34"/>
      <c r="H209" s="34"/>
      <c r="I209" s="34"/>
      <c r="J209" s="34"/>
      <c r="K209" s="34"/>
    </row>
    <row r="210" spans="1:11" s="35" customFormat="1">
      <c r="A210" s="37"/>
      <c r="F210" s="34"/>
      <c r="G210" s="34"/>
      <c r="H210" s="34"/>
      <c r="I210" s="34"/>
      <c r="J210" s="34"/>
      <c r="K210" s="34"/>
    </row>
    <row r="211" spans="1:11" s="35" customFormat="1">
      <c r="A211" s="37"/>
      <c r="F211" s="34"/>
      <c r="G211" s="34"/>
      <c r="H211" s="34"/>
      <c r="I211" s="34"/>
      <c r="J211" s="34"/>
      <c r="K211" s="34"/>
    </row>
    <row r="212" spans="1:11" s="35" customFormat="1">
      <c r="A212" s="37"/>
      <c r="F212" s="34"/>
      <c r="G212" s="34"/>
      <c r="H212" s="34"/>
      <c r="I212" s="34"/>
      <c r="J212" s="34"/>
      <c r="K212" s="34"/>
    </row>
    <row r="213" spans="1:11" s="35" customFormat="1">
      <c r="A213" s="37"/>
      <c r="F213" s="34"/>
      <c r="G213" s="34"/>
      <c r="H213" s="34"/>
      <c r="I213" s="34"/>
      <c r="J213" s="34"/>
      <c r="K213" s="34"/>
    </row>
    <row r="214" spans="1:11" s="35" customFormat="1">
      <c r="A214" s="37"/>
      <c r="F214" s="34"/>
      <c r="G214" s="34"/>
      <c r="H214" s="34"/>
      <c r="I214" s="34"/>
      <c r="J214" s="34"/>
      <c r="K214" s="34"/>
    </row>
    <row r="215" spans="1:11" s="35" customFormat="1">
      <c r="A215" s="37"/>
      <c r="F215" s="34"/>
      <c r="G215" s="34"/>
      <c r="H215" s="34"/>
      <c r="I215" s="34"/>
      <c r="J215" s="34"/>
      <c r="K215" s="34"/>
    </row>
    <row r="216" spans="1:11" s="35" customFormat="1">
      <c r="A216" s="37"/>
      <c r="F216" s="34"/>
      <c r="G216" s="34"/>
      <c r="H216" s="34"/>
      <c r="I216" s="34"/>
      <c r="J216" s="34"/>
      <c r="K216" s="34"/>
    </row>
    <row r="217" spans="1:11" s="35" customFormat="1">
      <c r="A217" s="37"/>
      <c r="F217" s="34"/>
      <c r="G217" s="34"/>
      <c r="H217" s="34"/>
      <c r="I217" s="34"/>
      <c r="J217" s="34"/>
      <c r="K217" s="34"/>
    </row>
    <row r="218" spans="1:11" s="35" customFormat="1">
      <c r="A218" s="37"/>
      <c r="F218" s="34"/>
      <c r="G218" s="34"/>
      <c r="H218" s="34"/>
      <c r="I218" s="34"/>
      <c r="J218" s="34"/>
      <c r="K218" s="34"/>
    </row>
    <row r="219" spans="1:11" s="35" customFormat="1">
      <c r="A219" s="37"/>
      <c r="F219" s="34"/>
      <c r="G219" s="34"/>
      <c r="H219" s="34"/>
      <c r="I219" s="34"/>
      <c r="J219" s="34"/>
      <c r="K219" s="34"/>
    </row>
    <row r="220" spans="1:11" s="35" customFormat="1">
      <c r="A220" s="37"/>
      <c r="F220" s="34"/>
      <c r="G220" s="34"/>
      <c r="H220" s="34"/>
      <c r="I220" s="34"/>
      <c r="J220" s="34"/>
      <c r="K220" s="34"/>
    </row>
    <row r="221" spans="1:11" s="35" customFormat="1">
      <c r="A221" s="37"/>
      <c r="F221" s="34"/>
      <c r="G221" s="34"/>
      <c r="H221" s="34"/>
      <c r="I221" s="34"/>
      <c r="J221" s="34"/>
      <c r="K221" s="34"/>
    </row>
    <row r="222" spans="1:11" s="35" customFormat="1">
      <c r="A222" s="37"/>
      <c r="F222" s="34"/>
      <c r="G222" s="34"/>
      <c r="H222" s="34"/>
      <c r="I222" s="34"/>
      <c r="J222" s="34"/>
      <c r="K222" s="34"/>
    </row>
    <row r="223" spans="1:11" s="35" customFormat="1">
      <c r="A223" s="37"/>
      <c r="F223" s="34"/>
      <c r="G223" s="34"/>
      <c r="H223" s="34"/>
      <c r="I223" s="34"/>
      <c r="J223" s="34"/>
      <c r="K223" s="34"/>
    </row>
    <row r="224" spans="1:11" s="35" customFormat="1">
      <c r="A224" s="37"/>
      <c r="F224" s="34"/>
      <c r="G224" s="34"/>
      <c r="H224" s="34"/>
      <c r="I224" s="34"/>
      <c r="J224" s="34"/>
      <c r="K224" s="34"/>
    </row>
    <row r="225" spans="1:11" s="35" customFormat="1">
      <c r="A225" s="37"/>
      <c r="F225" s="34"/>
      <c r="G225" s="34"/>
      <c r="H225" s="34"/>
      <c r="I225" s="34"/>
      <c r="J225" s="34"/>
      <c r="K225" s="34"/>
    </row>
    <row r="226" spans="1:11" s="35" customFormat="1">
      <c r="A226" s="37"/>
      <c r="F226" s="34"/>
      <c r="G226" s="34"/>
      <c r="H226" s="34"/>
      <c r="I226" s="34"/>
      <c r="J226" s="34"/>
      <c r="K226" s="34"/>
    </row>
    <row r="227" spans="1:11" s="35" customFormat="1">
      <c r="A227" s="37"/>
      <c r="F227" s="34"/>
      <c r="G227" s="34"/>
      <c r="H227" s="34"/>
      <c r="I227" s="34"/>
      <c r="J227" s="34"/>
      <c r="K227" s="34"/>
    </row>
    <row r="228" spans="1:11" s="35" customFormat="1">
      <c r="A228" s="37"/>
      <c r="F228" s="34"/>
      <c r="G228" s="34"/>
      <c r="H228" s="34"/>
      <c r="I228" s="34"/>
      <c r="J228" s="34"/>
      <c r="K228" s="34"/>
    </row>
    <row r="229" spans="1:11" s="35" customFormat="1">
      <c r="A229" s="37"/>
      <c r="F229" s="34"/>
      <c r="G229" s="34"/>
      <c r="H229" s="34"/>
      <c r="I229" s="34"/>
      <c r="J229" s="34"/>
      <c r="K229" s="34"/>
    </row>
    <row r="230" spans="1:11" s="35" customFormat="1">
      <c r="A230" s="37"/>
      <c r="F230" s="34"/>
      <c r="G230" s="34"/>
      <c r="H230" s="34"/>
      <c r="I230" s="34"/>
      <c r="J230" s="34"/>
      <c r="K230" s="34"/>
    </row>
    <row r="231" spans="1:11" s="35" customFormat="1">
      <c r="A231" s="37"/>
      <c r="F231" s="34"/>
      <c r="G231" s="34"/>
      <c r="H231" s="34"/>
      <c r="I231" s="34"/>
      <c r="J231" s="34"/>
      <c r="K231" s="34"/>
    </row>
    <row r="232" spans="1:11" s="35" customFormat="1">
      <c r="A232" s="37"/>
      <c r="F232" s="34"/>
      <c r="G232" s="34"/>
      <c r="H232" s="34"/>
      <c r="I232" s="34"/>
      <c r="J232" s="34"/>
      <c r="K232" s="34"/>
    </row>
    <row r="233" spans="1:11" s="35" customFormat="1">
      <c r="A233" s="37"/>
      <c r="F233" s="34"/>
      <c r="G233" s="34"/>
      <c r="H233" s="34"/>
      <c r="I233" s="34"/>
      <c r="J233" s="34"/>
      <c r="K233" s="34"/>
    </row>
    <row r="234" spans="1:11" s="35" customFormat="1">
      <c r="A234" s="37"/>
      <c r="F234" s="34"/>
      <c r="G234" s="34"/>
      <c r="H234" s="34"/>
      <c r="I234" s="34"/>
      <c r="J234" s="34"/>
      <c r="K234" s="34"/>
    </row>
    <row r="235" spans="1:11" s="35" customFormat="1">
      <c r="A235" s="37"/>
      <c r="F235" s="34"/>
      <c r="G235" s="34"/>
      <c r="H235" s="34"/>
      <c r="I235" s="34"/>
      <c r="J235" s="34"/>
      <c r="K235" s="34"/>
    </row>
    <row r="236" spans="1:11" s="35" customFormat="1">
      <c r="A236" s="37"/>
      <c r="F236" s="34"/>
      <c r="G236" s="34"/>
      <c r="H236" s="34"/>
      <c r="I236" s="34"/>
      <c r="J236" s="34"/>
      <c r="K236" s="34"/>
    </row>
    <row r="237" spans="1:11" s="35" customFormat="1">
      <c r="A237" s="37"/>
      <c r="F237" s="34"/>
      <c r="G237" s="34"/>
      <c r="H237" s="34"/>
      <c r="I237" s="34"/>
      <c r="J237" s="34"/>
      <c r="K237" s="34"/>
    </row>
    <row r="238" spans="1:11" s="35" customFormat="1">
      <c r="A238" s="37"/>
      <c r="F238" s="34"/>
      <c r="G238" s="34"/>
      <c r="H238" s="34"/>
      <c r="I238" s="34"/>
      <c r="J238" s="34"/>
      <c r="K238" s="34"/>
    </row>
    <row r="239" spans="1:11" s="35" customFormat="1">
      <c r="A239" s="37"/>
      <c r="F239" s="34"/>
      <c r="G239" s="34"/>
      <c r="H239" s="34"/>
      <c r="I239" s="34"/>
      <c r="J239" s="34"/>
      <c r="K239" s="34"/>
    </row>
    <row r="240" spans="1:11" s="35" customFormat="1">
      <c r="A240" s="37"/>
      <c r="F240" s="34"/>
      <c r="G240" s="34"/>
      <c r="H240" s="34"/>
      <c r="I240" s="34"/>
      <c r="J240" s="34"/>
      <c r="K240" s="34"/>
    </row>
    <row r="241" spans="1:11" s="35" customFormat="1">
      <c r="A241" s="37"/>
      <c r="F241" s="34"/>
      <c r="G241" s="34"/>
      <c r="H241" s="34"/>
      <c r="I241" s="34"/>
      <c r="J241" s="34"/>
      <c r="K241" s="34"/>
    </row>
    <row r="242" spans="1:11" s="35" customFormat="1">
      <c r="A242" s="37"/>
      <c r="F242" s="34"/>
      <c r="G242" s="34"/>
      <c r="H242" s="34"/>
      <c r="I242" s="34"/>
      <c r="J242" s="34"/>
      <c r="K242" s="34"/>
    </row>
    <row r="243" spans="1:11" s="35" customFormat="1">
      <c r="A243" s="37"/>
      <c r="F243" s="34"/>
      <c r="G243" s="34"/>
      <c r="H243" s="34"/>
      <c r="I243" s="34"/>
      <c r="J243" s="34"/>
      <c r="K243" s="34"/>
    </row>
    <row r="244" spans="1:11" s="35" customFormat="1">
      <c r="A244" s="37"/>
      <c r="F244" s="34"/>
      <c r="G244" s="34"/>
      <c r="H244" s="34"/>
      <c r="I244" s="34"/>
      <c r="J244" s="34"/>
      <c r="K244" s="34"/>
    </row>
    <row r="245" spans="1:11" s="35" customFormat="1">
      <c r="A245" s="37"/>
      <c r="F245" s="34"/>
      <c r="G245" s="34"/>
      <c r="H245" s="34"/>
      <c r="I245" s="34"/>
      <c r="J245" s="34"/>
      <c r="K245" s="34"/>
    </row>
    <row r="246" spans="1:11" s="35" customFormat="1">
      <c r="A246" s="37"/>
      <c r="F246" s="34"/>
      <c r="G246" s="34"/>
      <c r="H246" s="34"/>
      <c r="I246" s="34"/>
      <c r="J246" s="34"/>
      <c r="K246" s="34"/>
    </row>
    <row r="247" spans="1:11" s="35" customFormat="1">
      <c r="A247" s="37"/>
      <c r="F247" s="34"/>
      <c r="G247" s="34"/>
      <c r="H247" s="34"/>
      <c r="I247" s="34"/>
      <c r="J247" s="34"/>
      <c r="K247" s="34"/>
    </row>
    <row r="248" spans="1:11" s="35" customFormat="1">
      <c r="A248" s="37"/>
      <c r="F248" s="34"/>
      <c r="G248" s="34"/>
      <c r="H248" s="34"/>
      <c r="I248" s="34"/>
      <c r="J248" s="34"/>
      <c r="K248" s="34"/>
    </row>
    <row r="249" spans="1:11" s="35" customFormat="1">
      <c r="A249" s="37"/>
      <c r="F249" s="34"/>
      <c r="G249" s="34"/>
      <c r="H249" s="34"/>
      <c r="I249" s="34"/>
      <c r="J249" s="34"/>
      <c r="K249" s="34"/>
    </row>
    <row r="250" spans="1:11" s="35" customFormat="1">
      <c r="A250" s="37"/>
      <c r="F250" s="34"/>
      <c r="G250" s="34"/>
      <c r="H250" s="34"/>
      <c r="I250" s="34"/>
      <c r="J250" s="34"/>
      <c r="K250" s="34"/>
    </row>
    <row r="251" spans="1:11" s="35" customFormat="1">
      <c r="A251" s="37"/>
      <c r="F251" s="34"/>
      <c r="G251" s="34"/>
      <c r="H251" s="34"/>
      <c r="I251" s="34"/>
      <c r="J251" s="34"/>
      <c r="K251" s="34"/>
    </row>
    <row r="252" spans="1:11" s="35" customFormat="1">
      <c r="A252" s="37"/>
      <c r="F252" s="34"/>
      <c r="G252" s="34"/>
      <c r="H252" s="34"/>
      <c r="I252" s="34"/>
      <c r="J252" s="34"/>
      <c r="K252" s="34"/>
    </row>
    <row r="253" spans="1:11" s="35" customFormat="1">
      <c r="A253" s="37"/>
      <c r="F253" s="34"/>
      <c r="G253" s="34"/>
      <c r="H253" s="34"/>
      <c r="I253" s="34"/>
      <c r="J253" s="34"/>
      <c r="K253" s="34"/>
    </row>
    <row r="254" spans="1:11" s="35" customFormat="1">
      <c r="A254" s="37"/>
      <c r="F254" s="34"/>
      <c r="G254" s="34"/>
      <c r="H254" s="34"/>
      <c r="I254" s="34"/>
      <c r="J254" s="34"/>
      <c r="K254" s="34"/>
    </row>
    <row r="255" spans="1:11" s="35" customFormat="1">
      <c r="A255" s="37"/>
      <c r="F255" s="34"/>
      <c r="G255" s="34"/>
      <c r="H255" s="34"/>
      <c r="I255" s="34"/>
      <c r="J255" s="34"/>
      <c r="K255" s="34"/>
    </row>
    <row r="256" spans="1:11" s="35" customFormat="1">
      <c r="A256" s="37"/>
      <c r="F256" s="34"/>
      <c r="G256" s="34"/>
      <c r="H256" s="34"/>
      <c r="I256" s="34"/>
      <c r="J256" s="34"/>
      <c r="K256" s="34"/>
    </row>
    <row r="257" spans="1:11" s="35" customFormat="1">
      <c r="A257" s="37"/>
      <c r="F257" s="34"/>
      <c r="G257" s="34"/>
      <c r="H257" s="34"/>
      <c r="I257" s="34"/>
      <c r="J257" s="34"/>
      <c r="K257" s="34"/>
    </row>
    <row r="258" spans="1:11" s="35" customFormat="1">
      <c r="A258" s="37"/>
      <c r="F258" s="34"/>
      <c r="G258" s="34"/>
      <c r="H258" s="34"/>
      <c r="I258" s="34"/>
      <c r="J258" s="34"/>
      <c r="K258" s="34"/>
    </row>
    <row r="259" spans="1:11" s="35" customFormat="1">
      <c r="A259" s="37"/>
      <c r="F259" s="34"/>
      <c r="G259" s="34"/>
      <c r="H259" s="34"/>
      <c r="I259" s="34"/>
      <c r="J259" s="34"/>
      <c r="K259" s="34"/>
    </row>
    <row r="260" spans="1:11" s="35" customFormat="1">
      <c r="A260" s="37"/>
      <c r="F260" s="34"/>
      <c r="G260" s="34"/>
      <c r="H260" s="34"/>
      <c r="I260" s="34"/>
      <c r="J260" s="34"/>
      <c r="K260" s="34"/>
    </row>
    <row r="261" spans="1:11" s="35" customFormat="1">
      <c r="A261" s="37"/>
      <c r="F261" s="34"/>
      <c r="G261" s="34"/>
      <c r="H261" s="34"/>
      <c r="I261" s="34"/>
      <c r="J261" s="34"/>
      <c r="K261" s="34"/>
    </row>
    <row r="262" spans="1:11" s="35" customFormat="1">
      <c r="A262" s="37"/>
      <c r="F262" s="34"/>
      <c r="G262" s="34"/>
      <c r="H262" s="34"/>
      <c r="I262" s="34"/>
      <c r="J262" s="34"/>
      <c r="K262" s="34"/>
    </row>
    <row r="263" spans="1:11" s="35" customFormat="1">
      <c r="A263" s="37"/>
      <c r="F263" s="34"/>
      <c r="G263" s="34"/>
      <c r="H263" s="34"/>
      <c r="I263" s="34"/>
      <c r="J263" s="34"/>
      <c r="K263" s="34"/>
    </row>
    <row r="264" spans="1:11" s="35" customFormat="1">
      <c r="A264" s="37"/>
      <c r="F264" s="34"/>
      <c r="G264" s="34"/>
      <c r="H264" s="34"/>
      <c r="I264" s="34"/>
      <c r="J264" s="34"/>
      <c r="K264" s="34"/>
    </row>
    <row r="265" spans="1:11" s="35" customFormat="1">
      <c r="A265" s="37"/>
      <c r="F265" s="34"/>
      <c r="G265" s="34"/>
      <c r="H265" s="34"/>
      <c r="I265" s="34"/>
      <c r="J265" s="34"/>
      <c r="K265" s="34"/>
    </row>
    <row r="266" spans="1:11" s="35" customFormat="1">
      <c r="A266" s="37"/>
      <c r="F266" s="34"/>
      <c r="G266" s="34"/>
      <c r="H266" s="34"/>
      <c r="I266" s="34"/>
      <c r="J266" s="34"/>
      <c r="K266" s="34"/>
    </row>
    <row r="267" spans="1:11" s="35" customFormat="1">
      <c r="A267" s="37"/>
      <c r="F267" s="34"/>
      <c r="G267" s="34"/>
      <c r="H267" s="34"/>
      <c r="I267" s="34"/>
      <c r="J267" s="34"/>
      <c r="K267" s="34"/>
    </row>
    <row r="268" spans="1:11" s="35" customFormat="1">
      <c r="A268" s="37"/>
      <c r="F268" s="34"/>
      <c r="G268" s="34"/>
      <c r="H268" s="34"/>
      <c r="I268" s="34"/>
      <c r="J268" s="34"/>
      <c r="K268" s="34"/>
    </row>
    <row r="269" spans="1:11" s="35" customFormat="1">
      <c r="A269" s="37"/>
      <c r="F269" s="34"/>
      <c r="G269" s="34"/>
      <c r="H269" s="34"/>
      <c r="I269" s="34"/>
      <c r="J269" s="34"/>
      <c r="K269" s="34"/>
    </row>
    <row r="270" spans="1:11" s="35" customFormat="1">
      <c r="A270" s="37"/>
      <c r="F270" s="34"/>
      <c r="G270" s="34"/>
      <c r="H270" s="34"/>
      <c r="I270" s="34"/>
      <c r="J270" s="34"/>
      <c r="K270" s="34"/>
    </row>
    <row r="271" spans="1:11" s="35" customFormat="1">
      <c r="A271" s="37"/>
      <c r="F271" s="34"/>
      <c r="G271" s="34"/>
      <c r="H271" s="34"/>
      <c r="I271" s="34"/>
      <c r="J271" s="34"/>
      <c r="K271" s="34"/>
    </row>
    <row r="272" spans="1:11" s="35" customFormat="1">
      <c r="A272" s="37"/>
      <c r="F272" s="34"/>
      <c r="G272" s="34"/>
      <c r="H272" s="34"/>
      <c r="I272" s="34"/>
      <c r="J272" s="34"/>
      <c r="K272" s="34"/>
    </row>
    <row r="273" spans="1:11" s="35" customFormat="1">
      <c r="A273" s="37"/>
      <c r="F273" s="34"/>
      <c r="G273" s="34"/>
      <c r="H273" s="34"/>
      <c r="I273" s="34"/>
      <c r="J273" s="34"/>
      <c r="K273" s="34"/>
    </row>
    <row r="274" spans="1:11" s="35" customFormat="1">
      <c r="A274" s="37"/>
      <c r="F274" s="34"/>
      <c r="G274" s="34"/>
      <c r="H274" s="34"/>
      <c r="I274" s="34"/>
      <c r="J274" s="34"/>
      <c r="K274" s="34"/>
    </row>
    <row r="275" spans="1:11" s="35" customFormat="1">
      <c r="A275" s="37"/>
      <c r="F275" s="34"/>
      <c r="G275" s="34"/>
      <c r="H275" s="34"/>
      <c r="I275" s="34"/>
      <c r="J275" s="34"/>
      <c r="K275" s="34"/>
    </row>
    <row r="276" spans="1:11" s="35" customFormat="1">
      <c r="A276" s="37"/>
      <c r="F276" s="34"/>
      <c r="G276" s="34"/>
      <c r="H276" s="34"/>
      <c r="I276" s="34"/>
      <c r="J276" s="34"/>
      <c r="K276" s="34"/>
    </row>
    <row r="277" spans="1:11" s="35" customFormat="1">
      <c r="A277" s="37"/>
      <c r="F277" s="34"/>
      <c r="G277" s="34"/>
      <c r="H277" s="34"/>
      <c r="I277" s="34"/>
      <c r="J277" s="34"/>
      <c r="K277" s="34"/>
    </row>
    <row r="278" spans="1:11" s="35" customFormat="1">
      <c r="A278" s="37"/>
      <c r="F278" s="34"/>
      <c r="G278" s="34"/>
      <c r="H278" s="34"/>
      <c r="I278" s="34"/>
      <c r="J278" s="34"/>
      <c r="K278" s="34"/>
    </row>
    <row r="279" spans="1:11" s="35" customFormat="1">
      <c r="A279" s="37"/>
      <c r="F279" s="34"/>
      <c r="G279" s="34"/>
      <c r="H279" s="34"/>
      <c r="I279" s="34"/>
      <c r="J279" s="34"/>
      <c r="K279" s="34"/>
    </row>
    <row r="280" spans="1:11" s="35" customFormat="1">
      <c r="A280" s="37"/>
      <c r="F280" s="34"/>
      <c r="G280" s="34"/>
      <c r="H280" s="34"/>
      <c r="I280" s="34"/>
      <c r="J280" s="34"/>
      <c r="K280" s="34"/>
    </row>
    <row r="281" spans="1:11" s="35" customFormat="1">
      <c r="A281" s="37"/>
      <c r="F281" s="34"/>
      <c r="G281" s="34"/>
      <c r="H281" s="34"/>
      <c r="I281" s="34"/>
      <c r="J281" s="34"/>
      <c r="K281" s="34"/>
    </row>
    <row r="282" spans="1:11" s="35" customFormat="1">
      <c r="A282" s="37"/>
      <c r="F282" s="34"/>
      <c r="G282" s="34"/>
      <c r="H282" s="34"/>
      <c r="I282" s="34"/>
      <c r="J282" s="34"/>
      <c r="K282" s="34"/>
    </row>
    <row r="283" spans="1:11" s="35" customFormat="1">
      <c r="A283" s="37"/>
      <c r="F283" s="34"/>
      <c r="G283" s="34"/>
      <c r="H283" s="34"/>
      <c r="I283" s="34"/>
      <c r="J283" s="34"/>
      <c r="K283" s="34"/>
    </row>
    <row r="284" spans="1:11" s="35" customFormat="1">
      <c r="A284" s="37"/>
      <c r="F284" s="34"/>
      <c r="G284" s="34"/>
      <c r="H284" s="34"/>
      <c r="I284" s="34"/>
      <c r="J284" s="34"/>
      <c r="K284" s="34"/>
    </row>
    <row r="285" spans="1:11" s="35" customFormat="1">
      <c r="A285" s="37"/>
      <c r="F285" s="34"/>
      <c r="G285" s="34"/>
      <c r="H285" s="34"/>
      <c r="I285" s="34"/>
      <c r="J285" s="34"/>
      <c r="K285" s="34"/>
    </row>
    <row r="286" spans="1:11" s="35" customFormat="1">
      <c r="A286" s="37"/>
      <c r="F286" s="34"/>
      <c r="G286" s="34"/>
      <c r="H286" s="34"/>
      <c r="I286" s="34"/>
      <c r="J286" s="34"/>
      <c r="K286" s="34"/>
    </row>
    <row r="287" spans="1:11" s="35" customFormat="1">
      <c r="A287" s="37"/>
      <c r="F287" s="34"/>
      <c r="G287" s="34"/>
      <c r="H287" s="34"/>
      <c r="I287" s="34"/>
      <c r="J287" s="34"/>
      <c r="K287" s="34"/>
    </row>
    <row r="288" spans="1:11" s="35" customFormat="1">
      <c r="A288" s="37"/>
      <c r="F288" s="34"/>
      <c r="G288" s="34"/>
      <c r="H288" s="34"/>
      <c r="I288" s="34"/>
      <c r="J288" s="34"/>
      <c r="K288" s="34"/>
    </row>
    <row r="289" spans="1:11" s="35" customFormat="1">
      <c r="A289" s="37"/>
      <c r="F289" s="34"/>
      <c r="G289" s="34"/>
      <c r="H289" s="34"/>
      <c r="I289" s="34"/>
      <c r="J289" s="34"/>
      <c r="K289" s="34"/>
    </row>
    <row r="290" spans="1:11" s="35" customFormat="1">
      <c r="A290" s="37"/>
      <c r="F290" s="34"/>
      <c r="G290" s="34"/>
      <c r="H290" s="34"/>
      <c r="I290" s="34"/>
      <c r="J290" s="34"/>
      <c r="K290" s="34"/>
    </row>
    <row r="291" spans="1:11" s="35" customFormat="1">
      <c r="A291" s="37"/>
      <c r="F291" s="34"/>
      <c r="G291" s="34"/>
      <c r="H291" s="34"/>
      <c r="I291" s="34"/>
      <c r="J291" s="34"/>
      <c r="K291" s="34"/>
    </row>
    <row r="292" spans="1:11" s="35" customFormat="1">
      <c r="A292" s="37"/>
      <c r="F292" s="34"/>
      <c r="G292" s="34"/>
      <c r="H292" s="34"/>
      <c r="I292" s="34"/>
      <c r="J292" s="34"/>
      <c r="K292" s="34"/>
    </row>
    <row r="293" spans="1:11" s="35" customFormat="1">
      <c r="A293" s="37"/>
      <c r="F293" s="34"/>
      <c r="G293" s="34"/>
      <c r="H293" s="34"/>
      <c r="I293" s="34"/>
      <c r="J293" s="34"/>
      <c r="K293" s="34"/>
    </row>
    <row r="294" spans="1:11" s="35" customFormat="1">
      <c r="A294" s="37"/>
      <c r="F294" s="34"/>
      <c r="G294" s="34"/>
      <c r="H294" s="34"/>
      <c r="I294" s="34"/>
      <c r="J294" s="34"/>
      <c r="K294" s="34"/>
    </row>
    <row r="295" spans="1:11" s="35" customFormat="1">
      <c r="A295" s="37"/>
      <c r="F295" s="34"/>
      <c r="G295" s="34"/>
      <c r="H295" s="34"/>
      <c r="I295" s="34"/>
      <c r="J295" s="34"/>
      <c r="K295" s="34"/>
    </row>
    <row r="296" spans="1:11" s="35" customFormat="1">
      <c r="A296" s="37"/>
      <c r="F296" s="34"/>
      <c r="G296" s="34"/>
      <c r="H296" s="34"/>
      <c r="I296" s="34"/>
      <c r="J296" s="34"/>
      <c r="K296" s="34"/>
    </row>
    <row r="297" spans="1:11" s="35" customFormat="1">
      <c r="A297" s="37"/>
      <c r="F297" s="34"/>
      <c r="G297" s="34"/>
      <c r="H297" s="34"/>
      <c r="I297" s="34"/>
      <c r="J297" s="34"/>
      <c r="K297" s="34"/>
    </row>
    <row r="298" spans="1:11" s="35" customFormat="1">
      <c r="A298" s="37"/>
      <c r="F298" s="34"/>
      <c r="G298" s="34"/>
      <c r="H298" s="34"/>
      <c r="I298" s="34"/>
      <c r="J298" s="34"/>
      <c r="K298" s="34"/>
    </row>
    <row r="299" spans="1:11" s="35" customFormat="1">
      <c r="A299" s="37"/>
      <c r="F299" s="34"/>
      <c r="G299" s="34"/>
      <c r="H299" s="34"/>
      <c r="I299" s="34"/>
      <c r="J299" s="34"/>
      <c r="K299" s="34"/>
    </row>
    <row r="300" spans="1:11" s="35" customFormat="1">
      <c r="A300" s="37"/>
      <c r="F300" s="34"/>
      <c r="G300" s="34"/>
      <c r="H300" s="34"/>
      <c r="I300" s="34"/>
      <c r="J300" s="34"/>
      <c r="K300" s="34"/>
    </row>
    <row r="301" spans="1:11" s="35" customFormat="1">
      <c r="A301" s="37"/>
      <c r="F301" s="34"/>
      <c r="G301" s="34"/>
      <c r="H301" s="34"/>
      <c r="I301" s="34"/>
      <c r="J301" s="34"/>
      <c r="K301" s="34"/>
    </row>
    <row r="302" spans="1:11" s="35" customFormat="1">
      <c r="A302" s="37"/>
      <c r="F302" s="34"/>
      <c r="G302" s="34"/>
      <c r="H302" s="34"/>
      <c r="I302" s="34"/>
      <c r="J302" s="34"/>
      <c r="K302" s="34"/>
    </row>
    <row r="303" spans="1:11" s="35" customFormat="1">
      <c r="A303" s="37"/>
      <c r="F303" s="34"/>
      <c r="G303" s="34"/>
      <c r="H303" s="34"/>
      <c r="I303" s="34"/>
      <c r="J303" s="34"/>
      <c r="K303" s="34"/>
    </row>
    <row r="304" spans="1:11" s="35" customFormat="1">
      <c r="A304" s="37"/>
      <c r="F304" s="34"/>
      <c r="G304" s="34"/>
      <c r="H304" s="34"/>
      <c r="I304" s="34"/>
      <c r="J304" s="34"/>
      <c r="K304" s="34"/>
    </row>
    <row r="305" spans="1:11" s="35" customFormat="1">
      <c r="A305" s="37"/>
      <c r="F305" s="34"/>
      <c r="G305" s="34"/>
      <c r="H305" s="34"/>
      <c r="I305" s="34"/>
      <c r="J305" s="34"/>
      <c r="K305" s="34"/>
    </row>
    <row r="306" spans="1:11" s="35" customFormat="1">
      <c r="A306" s="37"/>
      <c r="F306" s="34"/>
      <c r="G306" s="34"/>
      <c r="H306" s="34"/>
      <c r="I306" s="34"/>
      <c r="J306" s="34"/>
      <c r="K306" s="34"/>
    </row>
    <row r="307" spans="1:11" s="35" customFormat="1">
      <c r="A307" s="37"/>
      <c r="F307" s="34"/>
      <c r="G307" s="34"/>
      <c r="H307" s="34"/>
      <c r="I307" s="34"/>
      <c r="J307" s="34"/>
      <c r="K307" s="34"/>
    </row>
    <row r="308" spans="1:11" s="35" customFormat="1">
      <c r="A308" s="37"/>
      <c r="F308" s="34"/>
      <c r="G308" s="34"/>
      <c r="H308" s="34"/>
      <c r="I308" s="34"/>
      <c r="J308" s="34"/>
      <c r="K308" s="34"/>
    </row>
    <row r="309" spans="1:11" s="35" customFormat="1">
      <c r="A309" s="37"/>
      <c r="F309" s="34"/>
      <c r="G309" s="34"/>
      <c r="H309" s="34"/>
      <c r="I309" s="34"/>
      <c r="J309" s="34"/>
      <c r="K309" s="34"/>
    </row>
    <row r="310" spans="1:11" s="35" customFormat="1">
      <c r="A310" s="37"/>
      <c r="F310" s="34"/>
      <c r="G310" s="34"/>
      <c r="H310" s="34"/>
      <c r="I310" s="34"/>
      <c r="J310" s="34"/>
      <c r="K310" s="34"/>
    </row>
    <row r="311" spans="1:11" s="35" customFormat="1">
      <c r="A311" s="37"/>
      <c r="F311" s="34"/>
      <c r="G311" s="34"/>
      <c r="H311" s="34"/>
      <c r="I311" s="34"/>
      <c r="J311" s="34"/>
      <c r="K311" s="34"/>
    </row>
    <row r="312" spans="1:11" s="35" customFormat="1">
      <c r="A312" s="37"/>
      <c r="F312" s="34"/>
      <c r="G312" s="34"/>
      <c r="H312" s="34"/>
      <c r="I312" s="34"/>
      <c r="J312" s="34"/>
      <c r="K312" s="34"/>
    </row>
    <row r="313" spans="1:11" s="35" customFormat="1">
      <c r="A313" s="37"/>
      <c r="F313" s="34"/>
      <c r="G313" s="34"/>
      <c r="H313" s="34"/>
      <c r="I313" s="34"/>
      <c r="J313" s="34"/>
      <c r="K313" s="34"/>
    </row>
    <row r="314" spans="1:11" s="35" customFormat="1">
      <c r="A314" s="37"/>
      <c r="F314" s="34"/>
      <c r="G314" s="34"/>
      <c r="H314" s="34"/>
      <c r="I314" s="34"/>
      <c r="J314" s="34"/>
      <c r="K314" s="34"/>
    </row>
    <row r="315" spans="1:11" s="35" customFormat="1">
      <c r="A315" s="37"/>
      <c r="F315" s="34"/>
      <c r="G315" s="34"/>
      <c r="H315" s="34"/>
      <c r="I315" s="34"/>
      <c r="J315" s="34"/>
      <c r="K315" s="34"/>
    </row>
    <row r="316" spans="1:11" s="35" customFormat="1">
      <c r="A316" s="37"/>
      <c r="F316" s="34"/>
      <c r="G316" s="34"/>
      <c r="H316" s="34"/>
      <c r="I316" s="34"/>
      <c r="J316" s="34"/>
      <c r="K316" s="34"/>
    </row>
    <row r="317" spans="1:11" s="35" customFormat="1">
      <c r="A317" s="37"/>
      <c r="F317" s="34"/>
      <c r="G317" s="34"/>
      <c r="H317" s="34"/>
      <c r="I317" s="34"/>
      <c r="J317" s="34"/>
      <c r="K317" s="34"/>
    </row>
    <row r="318" spans="1:11" s="35" customFormat="1">
      <c r="A318" s="37"/>
      <c r="F318" s="34"/>
      <c r="G318" s="34"/>
      <c r="H318" s="34"/>
      <c r="I318" s="34"/>
      <c r="J318" s="34"/>
      <c r="K318" s="34"/>
    </row>
    <row r="319" spans="1:11" s="35" customFormat="1">
      <c r="A319" s="37"/>
      <c r="F319" s="34"/>
      <c r="G319" s="34"/>
      <c r="H319" s="34"/>
      <c r="I319" s="34"/>
      <c r="J319" s="34"/>
      <c r="K319" s="34"/>
    </row>
    <row r="320" spans="1:11" s="35" customFormat="1">
      <c r="A320" s="37"/>
      <c r="F320" s="34"/>
      <c r="G320" s="34"/>
      <c r="H320" s="34"/>
      <c r="I320" s="34"/>
      <c r="J320" s="34"/>
      <c r="K320" s="34"/>
    </row>
    <row r="321" spans="1:11" s="35" customFormat="1">
      <c r="A321" s="37"/>
      <c r="F321" s="34"/>
      <c r="G321" s="34"/>
      <c r="H321" s="34"/>
      <c r="I321" s="34"/>
      <c r="J321" s="34"/>
      <c r="K321" s="34"/>
    </row>
    <row r="322" spans="1:11" s="35" customFormat="1">
      <c r="A322" s="37"/>
      <c r="F322" s="34"/>
      <c r="G322" s="34"/>
      <c r="H322" s="34"/>
      <c r="I322" s="34"/>
      <c r="J322" s="34"/>
      <c r="K322" s="34"/>
    </row>
    <row r="323" spans="1:11" s="35" customFormat="1">
      <c r="A323" s="37"/>
      <c r="F323" s="34"/>
      <c r="G323" s="34"/>
      <c r="H323" s="34"/>
      <c r="I323" s="34"/>
      <c r="J323" s="34"/>
      <c r="K323" s="34"/>
    </row>
    <row r="324" spans="1:11" s="35" customFormat="1">
      <c r="A324" s="37"/>
      <c r="F324" s="34"/>
      <c r="G324" s="34"/>
      <c r="H324" s="34"/>
      <c r="I324" s="34"/>
      <c r="J324" s="34"/>
      <c r="K324" s="34"/>
    </row>
    <row r="325" spans="1:11" s="35" customFormat="1">
      <c r="A325" s="37"/>
      <c r="F325" s="34"/>
      <c r="G325" s="34"/>
      <c r="H325" s="34"/>
      <c r="I325" s="34"/>
      <c r="J325" s="34"/>
      <c r="K325" s="34"/>
    </row>
    <row r="326" spans="1:11" s="35" customFormat="1">
      <c r="A326" s="37"/>
      <c r="F326" s="34"/>
      <c r="G326" s="34"/>
      <c r="H326" s="34"/>
      <c r="I326" s="34"/>
      <c r="J326" s="34"/>
      <c r="K326" s="34"/>
    </row>
    <row r="327" spans="1:11" s="35" customFormat="1">
      <c r="A327" s="37"/>
      <c r="F327" s="34"/>
      <c r="G327" s="34"/>
      <c r="H327" s="34"/>
      <c r="I327" s="34"/>
      <c r="J327" s="34"/>
      <c r="K327" s="34"/>
    </row>
    <row r="328" spans="1:11" s="35" customFormat="1">
      <c r="A328" s="37"/>
      <c r="F328" s="34"/>
      <c r="G328" s="34"/>
      <c r="H328" s="34"/>
      <c r="I328" s="34"/>
      <c r="J328" s="34"/>
      <c r="K328" s="34"/>
    </row>
    <row r="329" spans="1:11" s="35" customFormat="1">
      <c r="A329" s="37"/>
      <c r="F329" s="34"/>
      <c r="G329" s="34"/>
      <c r="H329" s="34"/>
      <c r="I329" s="34"/>
      <c r="J329" s="34"/>
      <c r="K329" s="34"/>
    </row>
    <row r="330" spans="1:11" s="35" customFormat="1">
      <c r="A330" s="37"/>
      <c r="F330" s="34"/>
      <c r="G330" s="34"/>
      <c r="H330" s="34"/>
      <c r="I330" s="34"/>
      <c r="J330" s="34"/>
      <c r="K330" s="34"/>
    </row>
    <row r="331" spans="1:11" s="35" customFormat="1">
      <c r="A331" s="37"/>
      <c r="F331" s="34"/>
      <c r="G331" s="34"/>
      <c r="H331" s="34"/>
      <c r="I331" s="34"/>
      <c r="J331" s="34"/>
      <c r="K331" s="34"/>
    </row>
    <row r="332" spans="1:11" s="35" customFormat="1">
      <c r="A332" s="37"/>
      <c r="F332" s="34"/>
      <c r="G332" s="34"/>
      <c r="H332" s="34"/>
      <c r="I332" s="34"/>
      <c r="J332" s="34"/>
      <c r="K332" s="34"/>
    </row>
    <row r="333" spans="1:11" s="35" customFormat="1">
      <c r="A333" s="37"/>
      <c r="F333" s="34"/>
      <c r="G333" s="34"/>
      <c r="H333" s="34"/>
      <c r="I333" s="34"/>
      <c r="J333" s="34"/>
      <c r="K333" s="34"/>
    </row>
    <row r="334" spans="1:11" s="35" customFormat="1">
      <c r="A334" s="37"/>
      <c r="F334" s="34"/>
      <c r="G334" s="34"/>
      <c r="H334" s="34"/>
      <c r="I334" s="34"/>
      <c r="J334" s="34"/>
      <c r="K334" s="34"/>
    </row>
    <row r="335" spans="1:11" s="35" customFormat="1">
      <c r="A335" s="37"/>
      <c r="F335" s="34"/>
      <c r="G335" s="34"/>
      <c r="H335" s="34"/>
      <c r="I335" s="34"/>
      <c r="J335" s="34"/>
      <c r="K335" s="34"/>
    </row>
    <row r="336" spans="1:11" s="35" customFormat="1">
      <c r="A336" s="37"/>
      <c r="F336" s="34"/>
      <c r="G336" s="34"/>
      <c r="H336" s="34"/>
      <c r="I336" s="34"/>
      <c r="J336" s="34"/>
      <c r="K336" s="34"/>
    </row>
    <row r="337" spans="1:11" s="35" customFormat="1">
      <c r="A337" s="37"/>
      <c r="F337" s="34"/>
      <c r="G337" s="34"/>
      <c r="H337" s="34"/>
      <c r="I337" s="34"/>
      <c r="J337" s="34"/>
      <c r="K337" s="34"/>
    </row>
    <row r="338" spans="1:11" s="35" customFormat="1">
      <c r="A338" s="37"/>
      <c r="F338" s="34"/>
      <c r="G338" s="34"/>
      <c r="H338" s="34"/>
      <c r="I338" s="34"/>
      <c r="J338" s="34"/>
      <c r="K338" s="34"/>
    </row>
    <row r="339" spans="1:11" s="35" customFormat="1">
      <c r="A339" s="37"/>
      <c r="F339" s="34"/>
      <c r="G339" s="34"/>
      <c r="H339" s="34"/>
      <c r="I339" s="34"/>
      <c r="J339" s="34"/>
      <c r="K339" s="34"/>
    </row>
    <row r="340" spans="1:11" s="35" customFormat="1">
      <c r="A340" s="37"/>
      <c r="F340" s="34"/>
      <c r="G340" s="34"/>
      <c r="H340" s="34"/>
      <c r="I340" s="34"/>
      <c r="J340" s="34"/>
      <c r="K340" s="34"/>
    </row>
    <row r="341" spans="1:11" s="35" customFormat="1">
      <c r="A341" s="37"/>
      <c r="F341" s="34"/>
      <c r="G341" s="34"/>
      <c r="H341" s="34"/>
      <c r="I341" s="34"/>
      <c r="J341" s="34"/>
      <c r="K341" s="34"/>
    </row>
    <row r="342" spans="1:11" s="35" customFormat="1">
      <c r="A342" s="37"/>
      <c r="F342" s="34"/>
      <c r="G342" s="34"/>
      <c r="H342" s="34"/>
      <c r="I342" s="34"/>
      <c r="J342" s="34"/>
      <c r="K342" s="34"/>
    </row>
    <row r="343" spans="1:11" s="35" customFormat="1">
      <c r="A343" s="37"/>
      <c r="F343" s="34"/>
      <c r="G343" s="34"/>
      <c r="H343" s="34"/>
      <c r="I343" s="34"/>
      <c r="J343" s="34"/>
      <c r="K343" s="34"/>
    </row>
    <row r="344" spans="1:11" s="35" customFormat="1">
      <c r="A344" s="37"/>
      <c r="F344" s="34"/>
      <c r="G344" s="34"/>
      <c r="H344" s="34"/>
      <c r="I344" s="34"/>
      <c r="J344" s="34"/>
      <c r="K344" s="34"/>
    </row>
    <row r="345" spans="1:11" s="35" customFormat="1">
      <c r="A345" s="37"/>
      <c r="F345" s="34"/>
      <c r="G345" s="34"/>
      <c r="H345" s="34"/>
      <c r="I345" s="34"/>
      <c r="J345" s="34"/>
      <c r="K345" s="34"/>
    </row>
    <row r="346" spans="1:11" s="35" customFormat="1">
      <c r="A346" s="37"/>
      <c r="F346" s="34"/>
      <c r="G346" s="34"/>
      <c r="H346" s="34"/>
      <c r="I346" s="34"/>
      <c r="J346" s="34"/>
      <c r="K346" s="34"/>
    </row>
    <row r="347" spans="1:11" s="35" customFormat="1">
      <c r="A347" s="37"/>
      <c r="F347" s="34"/>
      <c r="G347" s="34"/>
      <c r="H347" s="34"/>
      <c r="I347" s="34"/>
      <c r="J347" s="34"/>
      <c r="K347" s="34"/>
    </row>
    <row r="348" spans="1:11" s="35" customFormat="1">
      <c r="A348" s="37"/>
      <c r="F348" s="34"/>
      <c r="G348" s="34"/>
      <c r="H348" s="34"/>
      <c r="I348" s="34"/>
      <c r="J348" s="34"/>
      <c r="K348" s="34"/>
    </row>
    <row r="349" spans="1:11" s="35" customFormat="1">
      <c r="A349" s="37"/>
      <c r="F349" s="34"/>
      <c r="G349" s="34"/>
      <c r="H349" s="34"/>
      <c r="I349" s="34"/>
      <c r="J349" s="34"/>
      <c r="K349" s="34"/>
    </row>
    <row r="350" spans="1:11" s="35" customFormat="1">
      <c r="A350" s="37"/>
      <c r="F350" s="34"/>
      <c r="G350" s="34"/>
      <c r="H350" s="34"/>
      <c r="I350" s="34"/>
      <c r="J350" s="34"/>
      <c r="K350" s="34"/>
    </row>
    <row r="351" spans="1:11" s="35" customFormat="1">
      <c r="A351" s="37"/>
      <c r="F351" s="34"/>
      <c r="G351" s="34"/>
      <c r="H351" s="34"/>
      <c r="I351" s="34"/>
      <c r="J351" s="34"/>
      <c r="K351" s="34"/>
    </row>
    <row r="352" spans="1:11" s="35" customFormat="1">
      <c r="A352" s="37"/>
      <c r="F352" s="34"/>
      <c r="G352" s="34"/>
      <c r="H352" s="34"/>
      <c r="I352" s="34"/>
      <c r="J352" s="34"/>
      <c r="K352" s="34"/>
    </row>
  </sheetData>
  <mergeCells count="59">
    <mergeCell ref="J49:K49"/>
    <mergeCell ref="A50:K50"/>
    <mergeCell ref="G24:K24"/>
    <mergeCell ref="B34:F34"/>
    <mergeCell ref="B31:F31"/>
    <mergeCell ref="G38:I38"/>
    <mergeCell ref="B33:F33"/>
    <mergeCell ref="B43:F43"/>
    <mergeCell ref="B42:F42"/>
    <mergeCell ref="B38:F38"/>
    <mergeCell ref="A44:K44"/>
    <mergeCell ref="E47:E48"/>
    <mergeCell ref="A45:K45"/>
    <mergeCell ref="D47:D48"/>
    <mergeCell ref="B47:B48"/>
    <mergeCell ref="A47:A48"/>
    <mergeCell ref="C201:F201"/>
    <mergeCell ref="J51:K51"/>
    <mergeCell ref="I200:K200"/>
    <mergeCell ref="A180:K180"/>
    <mergeCell ref="I201:K201"/>
    <mergeCell ref="A112:K112"/>
    <mergeCell ref="A94:K94"/>
    <mergeCell ref="C200:F200"/>
    <mergeCell ref="A171:K171"/>
    <mergeCell ref="A162:K162"/>
    <mergeCell ref="G47:J47"/>
    <mergeCell ref="B32:G32"/>
    <mergeCell ref="C47:C48"/>
    <mergeCell ref="F47:F48"/>
    <mergeCell ref="B41:F41"/>
    <mergeCell ref="B40:F40"/>
    <mergeCell ref="B35:F35"/>
    <mergeCell ref="B36:F36"/>
    <mergeCell ref="G39:I39"/>
    <mergeCell ref="B39:F39"/>
    <mergeCell ref="B37:F37"/>
    <mergeCell ref="A23:B23"/>
    <mergeCell ref="G25:K25"/>
    <mergeCell ref="G8:K8"/>
    <mergeCell ref="G10:K10"/>
    <mergeCell ref="G23:K23"/>
    <mergeCell ref="G15:K15"/>
    <mergeCell ref="G14:K14"/>
    <mergeCell ref="G9:K9"/>
    <mergeCell ref="G18:K18"/>
    <mergeCell ref="G12:K12"/>
    <mergeCell ref="A21:B21"/>
    <mergeCell ref="G22:K22"/>
    <mergeCell ref="A22:B22"/>
    <mergeCell ref="G20:J20"/>
    <mergeCell ref="A1:B6"/>
    <mergeCell ref="A11:B11"/>
    <mergeCell ref="A14:B14"/>
    <mergeCell ref="A20:B20"/>
    <mergeCell ref="A15:B15"/>
    <mergeCell ref="A18:B18"/>
    <mergeCell ref="A16:B16"/>
    <mergeCell ref="A13:B13"/>
  </mergeCells>
  <phoneticPr fontId="3" type="noConversion"/>
  <pageMargins left="0.59055118110236227" right="0.59055118110236227" top="0.98425196850393704" bottom="0.39370078740157483" header="0.39370078740157483" footer="0.19685039370078741"/>
  <pageSetup paperSize="9" scale="58" orientation="landscape" verticalDpi="300" r:id="rId1"/>
  <headerFooter alignWithMargins="0"/>
  <rowBreaks count="1" manualBreakCount="1">
    <brk id="43" max="9" man="1"/>
  </rowBreaks>
  <ignoredErrors>
    <ignoredError sqref="B172:B179 B181:B1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T327"/>
  <sheetViews>
    <sheetView view="pageBreakPreview" topLeftCell="A17" zoomScale="60" zoomScaleNormal="100" workbookViewId="0">
      <selection activeCell="C71" sqref="C71"/>
    </sheetView>
  </sheetViews>
  <sheetFormatPr defaultRowHeight="18.75"/>
  <cols>
    <col min="1" max="1" width="6" style="104" customWidth="1"/>
    <col min="2" max="2" width="67.140625" style="104" customWidth="1"/>
    <col min="3" max="3" width="12" style="160" customWidth="1"/>
    <col min="4" max="4" width="17.5703125" style="160" customWidth="1"/>
    <col min="5" max="5" width="16.7109375" style="160" customWidth="1"/>
    <col min="6" max="6" width="16.140625" style="160" customWidth="1"/>
    <col min="7" max="7" width="19.140625" style="160" customWidth="1"/>
    <col min="8" max="8" width="16.28515625" style="104" customWidth="1"/>
    <col min="9" max="9" width="16.85546875" style="104" customWidth="1"/>
    <col min="10" max="10" width="16.140625" style="104" customWidth="1"/>
    <col min="11" max="11" width="16.42578125" style="104" customWidth="1"/>
    <col min="12" max="12" width="15.85546875" style="104" bestFit="1" customWidth="1"/>
    <col min="13" max="13" width="15.5703125" style="104" customWidth="1"/>
    <col min="14" max="14" width="17.28515625" style="104" customWidth="1"/>
    <col min="15" max="15" width="20.5703125" style="104" customWidth="1"/>
    <col min="16" max="16" width="17.5703125" style="104" customWidth="1"/>
    <col min="17" max="17" width="19.140625" style="104" customWidth="1"/>
    <col min="18" max="18" width="16" style="104" customWidth="1"/>
    <col min="19" max="20" width="12.28515625" style="104" customWidth="1"/>
    <col min="21" max="21" width="11.28515625" style="104" customWidth="1"/>
    <col min="22" max="16384" width="9.140625" style="104"/>
  </cols>
  <sheetData>
    <row r="2" spans="1:20" ht="22.5">
      <c r="B2" s="284" t="s">
        <v>196</v>
      </c>
      <c r="C2" s="284"/>
      <c r="D2" s="284"/>
      <c r="E2" s="284"/>
      <c r="F2" s="284"/>
      <c r="G2" s="284"/>
      <c r="H2" s="284"/>
      <c r="I2" s="284"/>
    </row>
    <row r="3" spans="1:20">
      <c r="B3" s="105"/>
      <c r="C3" s="106"/>
      <c r="D3" s="105"/>
      <c r="E3" s="105"/>
      <c r="F3" s="105"/>
      <c r="G3" s="106"/>
      <c r="H3" s="105"/>
      <c r="I3" s="105"/>
      <c r="K3" s="104" t="s">
        <v>148</v>
      </c>
    </row>
    <row r="4" spans="1:20" ht="41.25" customHeight="1">
      <c r="A4" s="308" t="s">
        <v>360</v>
      </c>
      <c r="B4" s="315" t="s">
        <v>64</v>
      </c>
      <c r="C4" s="308" t="s">
        <v>13</v>
      </c>
      <c r="D4" s="308" t="s">
        <v>502</v>
      </c>
      <c r="E4" s="308" t="s">
        <v>503</v>
      </c>
      <c r="F4" s="308" t="s">
        <v>498</v>
      </c>
      <c r="G4" s="310" t="s">
        <v>504</v>
      </c>
      <c r="H4" s="312" t="s">
        <v>123</v>
      </c>
      <c r="I4" s="313"/>
      <c r="J4" s="313"/>
      <c r="K4" s="314"/>
    </row>
    <row r="5" spans="1:20" ht="54" customHeight="1">
      <c r="A5" s="309"/>
      <c r="B5" s="316"/>
      <c r="C5" s="309"/>
      <c r="D5" s="309"/>
      <c r="E5" s="309"/>
      <c r="F5" s="309"/>
      <c r="G5" s="311"/>
      <c r="H5" s="60" t="s">
        <v>50</v>
      </c>
      <c r="I5" s="60" t="s">
        <v>51</v>
      </c>
      <c r="J5" s="60" t="s">
        <v>52</v>
      </c>
      <c r="K5" s="60" t="s">
        <v>23</v>
      </c>
    </row>
    <row r="6" spans="1:20" ht="30.75" customHeight="1">
      <c r="A6" s="107">
        <v>1</v>
      </c>
      <c r="B6" s="107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7">
        <v>10</v>
      </c>
      <c r="K6" s="107">
        <v>11</v>
      </c>
    </row>
    <row r="7" spans="1:20" ht="30.75" customHeight="1">
      <c r="A7" s="298" t="s">
        <v>170</v>
      </c>
      <c r="B7" s="299"/>
      <c r="C7" s="108"/>
      <c r="D7" s="109">
        <f t="shared" ref="D7:K7" si="0">D11+D25+D8</f>
        <v>87746</v>
      </c>
      <c r="E7" s="109">
        <f t="shared" si="0"/>
        <v>103241.9</v>
      </c>
      <c r="F7" s="109">
        <f t="shared" si="0"/>
        <v>72042.8</v>
      </c>
      <c r="G7" s="109">
        <f t="shared" si="0"/>
        <v>91975</v>
      </c>
      <c r="H7" s="109">
        <f t="shared" si="0"/>
        <v>21903.1</v>
      </c>
      <c r="I7" s="109">
        <f t="shared" si="0"/>
        <v>20757.200000000004</v>
      </c>
      <c r="J7" s="109">
        <f t="shared" si="0"/>
        <v>20331.7</v>
      </c>
      <c r="K7" s="109">
        <f t="shared" si="0"/>
        <v>28983.000000000004</v>
      </c>
      <c r="L7" s="110"/>
      <c r="M7" s="111">
        <f>D7-'Фінансовий план КНП'!C85</f>
        <v>0</v>
      </c>
      <c r="N7" s="111">
        <f>E7-'Фінансовий план КНП'!D85</f>
        <v>0</v>
      </c>
      <c r="O7" s="111">
        <f>F7-'Фінансовий план КНП'!E85</f>
        <v>0</v>
      </c>
      <c r="P7" s="111">
        <f>G7-'Фінансовий план КНП'!F85</f>
        <v>0</v>
      </c>
      <c r="Q7" s="111">
        <f>H7-'Фінансовий план КНП'!G85</f>
        <v>0</v>
      </c>
      <c r="R7" s="111">
        <f>I7-'Фінансовий план КНП'!H85</f>
        <v>0</v>
      </c>
      <c r="S7" s="111">
        <f>J7-'Фінансовий план КНП'!I85</f>
        <v>0</v>
      </c>
      <c r="T7" s="111">
        <f>K7-'Фінансовий план КНП'!J85</f>
        <v>0</v>
      </c>
    </row>
    <row r="8" spans="1:20" ht="47.25" customHeight="1">
      <c r="A8" s="300" t="s">
        <v>169</v>
      </c>
      <c r="B8" s="301"/>
      <c r="C8" s="72">
        <v>1000</v>
      </c>
      <c r="D8" s="109">
        <f t="shared" ref="D8:F8" si="1">D9+D10</f>
        <v>57463.5</v>
      </c>
      <c r="E8" s="109">
        <f t="shared" si="1"/>
        <v>86127</v>
      </c>
      <c r="F8" s="109">
        <f t="shared" si="1"/>
        <v>54452.6</v>
      </c>
      <c r="G8" s="109">
        <f>SUM(H8:K8)</f>
        <v>77860.3</v>
      </c>
      <c r="H8" s="109">
        <f>H9+H10</f>
        <v>18972.3</v>
      </c>
      <c r="I8" s="109">
        <f>I9+I10</f>
        <v>18906.000000000004</v>
      </c>
      <c r="J8" s="109">
        <f>J9+J10</f>
        <v>18973.7</v>
      </c>
      <c r="K8" s="109">
        <f>K9+K10</f>
        <v>21008.300000000003</v>
      </c>
      <c r="L8" s="110"/>
      <c r="M8" s="112">
        <f>D8-'Фінансовий план КНП'!C51</f>
        <v>0</v>
      </c>
      <c r="N8" s="112">
        <f>E8-'Фінансовий план КНП'!D51</f>
        <v>0</v>
      </c>
      <c r="O8" s="112">
        <f>F8-'Фінансовий план КНП'!E51</f>
        <v>0</v>
      </c>
      <c r="P8" s="112">
        <f>G8-'Фінансовий план КНП'!F51</f>
        <v>0</v>
      </c>
      <c r="Q8" s="112">
        <f>H8-'Фінансовий план КНП'!G51</f>
        <v>0</v>
      </c>
      <c r="R8" s="112">
        <f>I8-'Фінансовий план КНП'!H51</f>
        <v>0</v>
      </c>
      <c r="S8" s="112">
        <f>J8-'Фінансовий план КНП'!I51</f>
        <v>0</v>
      </c>
      <c r="T8" s="112">
        <f>K8-'Фінансовий план КНП'!J51</f>
        <v>0</v>
      </c>
    </row>
    <row r="9" spans="1:20" ht="46.5" customHeight="1">
      <c r="A9" s="107">
        <v>1</v>
      </c>
      <c r="B9" s="113" t="s">
        <v>453</v>
      </c>
      <c r="C9" s="59"/>
      <c r="D9" s="73">
        <v>57434.6</v>
      </c>
      <c r="E9" s="73">
        <v>86051.1</v>
      </c>
      <c r="F9" s="73">
        <f>'Розшифровка 2 до формування'!F8</f>
        <v>54434.7</v>
      </c>
      <c r="G9" s="73">
        <f>SUM(H9:K9)</f>
        <v>77836.700000000012</v>
      </c>
      <c r="H9" s="73">
        <f>'Розшифровка до Руху'!G10</f>
        <v>18966.399999999998</v>
      </c>
      <c r="I9" s="73">
        <f>'Розшифровка до Руху'!H10</f>
        <v>18900.100000000002</v>
      </c>
      <c r="J9" s="73">
        <f>'Розшифровка до Руху'!I10</f>
        <v>18967.8</v>
      </c>
      <c r="K9" s="73">
        <f>'Розшифровка до Руху'!J10</f>
        <v>21002.400000000001</v>
      </c>
      <c r="L9" s="110"/>
      <c r="M9" s="112">
        <f>D9-'Розшифровка 2 до формування'!D8</f>
        <v>0</v>
      </c>
      <c r="N9" s="112">
        <f>E9-'Розшифровка 2 до формування'!E8</f>
        <v>0</v>
      </c>
      <c r="O9" s="112">
        <f>F9-'Розшифровка 2 до формування'!F8</f>
        <v>0</v>
      </c>
      <c r="P9" s="112">
        <f>G9-'Розшифровка 2 до формування'!G8</f>
        <v>0</v>
      </c>
      <c r="Q9" s="112">
        <f>H9-'Розшифровка 2 до формування'!H8</f>
        <v>0</v>
      </c>
      <c r="R9" s="112">
        <f>I9-'Розшифровка 2 до формування'!I8</f>
        <v>0</v>
      </c>
      <c r="S9" s="112">
        <f>J9-'Розшифровка 2 до формування'!J8</f>
        <v>0</v>
      </c>
      <c r="T9" s="112">
        <f>K9-'Розшифровка 2 до формування'!K8</f>
        <v>0</v>
      </c>
    </row>
    <row r="10" spans="1:20" ht="28.5" customHeight="1">
      <c r="A10" s="114">
        <v>2</v>
      </c>
      <c r="B10" s="115" t="s">
        <v>461</v>
      </c>
      <c r="C10" s="59"/>
      <c r="D10" s="73">
        <v>28.9</v>
      </c>
      <c r="E10" s="73">
        <v>75.900000000000006</v>
      </c>
      <c r="F10" s="73">
        <f>'Розшифровка 2 до формування'!F136</f>
        <v>17.899999999999999</v>
      </c>
      <c r="G10" s="73">
        <f>SUM(H10:K10)</f>
        <v>23.6</v>
      </c>
      <c r="H10" s="73">
        <f>'Розшифровка до Руху'!G11</f>
        <v>5.9</v>
      </c>
      <c r="I10" s="73">
        <f>'Розшифровка до Руху'!H11</f>
        <v>5.9</v>
      </c>
      <c r="J10" s="73">
        <f>'Розшифровка до Руху'!I11</f>
        <v>5.9</v>
      </c>
      <c r="K10" s="73">
        <f>'Розшифровка до Руху'!J11</f>
        <v>5.9</v>
      </c>
      <c r="L10" s="110"/>
      <c r="M10" s="112">
        <f>D10-'Розшифровка 2 до формування'!D136</f>
        <v>0</v>
      </c>
      <c r="N10" s="112">
        <f>E10-'Розшифровка 2 до формування'!E136</f>
        <v>0</v>
      </c>
      <c r="O10" s="112">
        <f>F10-'Розшифровка 2 до формування'!F136</f>
        <v>0</v>
      </c>
      <c r="P10" s="112">
        <f>G10-'Розшифровка 2 до формування'!G136</f>
        <v>0</v>
      </c>
      <c r="Q10" s="112">
        <f>H10-'Розшифровка 2 до формування'!H136</f>
        <v>0</v>
      </c>
      <c r="R10" s="112">
        <f>I10-'Розшифровка 2 до формування'!I136</f>
        <v>0</v>
      </c>
      <c r="S10" s="112">
        <f>J10-'Розшифровка 2 до формування'!J136</f>
        <v>0</v>
      </c>
      <c r="T10" s="112">
        <f>K10-'Розшифровка 2 до формування'!K136</f>
        <v>0</v>
      </c>
    </row>
    <row r="11" spans="1:20" ht="30.75" customHeight="1">
      <c r="A11" s="296" t="s">
        <v>86</v>
      </c>
      <c r="B11" s="297"/>
      <c r="C11" s="72">
        <v>1040</v>
      </c>
      <c r="D11" s="109">
        <f>SUM(D12:D20)</f>
        <v>27234.1</v>
      </c>
      <c r="E11" s="109">
        <f>SUM(E12:E20)</f>
        <v>14462.9</v>
      </c>
      <c r="F11" s="109">
        <f>SUM(F12:F20)</f>
        <v>14803.300000000001</v>
      </c>
      <c r="G11" s="109">
        <f>SUM(H11:K11)</f>
        <v>11978.2</v>
      </c>
      <c r="H11" s="109">
        <f>SUM(H12:H19)</f>
        <v>2390.7999999999997</v>
      </c>
      <c r="I11" s="109">
        <f>SUM(I12:I19)</f>
        <v>1401.1999999999998</v>
      </c>
      <c r="J11" s="109">
        <f>SUM(J12:J19)</f>
        <v>908.00000000000011</v>
      </c>
      <c r="K11" s="109">
        <f>SUM(K12:K19)</f>
        <v>7278.2000000000007</v>
      </c>
      <c r="L11" s="110"/>
      <c r="M11" s="112">
        <f>D11-'Фінансовий план КНП'!C65</f>
        <v>0</v>
      </c>
      <c r="N11" s="112">
        <f>E11-'Фінансовий план КНП'!D65</f>
        <v>0</v>
      </c>
      <c r="O11" s="112">
        <f>F11-'Фінансовий план КНП'!E65</f>
        <v>0</v>
      </c>
      <c r="P11" s="112">
        <f>G11-'Фінансовий план КНП'!F65</f>
        <v>0</v>
      </c>
      <c r="Q11" s="112">
        <f>H11-'Фінансовий план КНП'!G65</f>
        <v>0</v>
      </c>
      <c r="R11" s="112">
        <f>I11-'Фінансовий план КНП'!H65</f>
        <v>0</v>
      </c>
      <c r="S11" s="112">
        <f>J11-'Фінансовий план КНП'!I65</f>
        <v>0</v>
      </c>
      <c r="T11" s="112">
        <f>K11-'Фінансовий план КНП'!J65</f>
        <v>0</v>
      </c>
    </row>
    <row r="12" spans="1:20" ht="32.25" customHeight="1">
      <c r="A12" s="116">
        <v>1</v>
      </c>
      <c r="B12" s="117" t="s">
        <v>454</v>
      </c>
      <c r="C12" s="57"/>
      <c r="D12" s="73">
        <v>22209.7</v>
      </c>
      <c r="E12" s="73">
        <v>12526.1</v>
      </c>
      <c r="F12" s="73">
        <f>'Розшифровка 2 до формування'!F50</f>
        <v>9278.5</v>
      </c>
      <c r="G12" s="73">
        <f>SUM(H12:K12)</f>
        <v>8011.3</v>
      </c>
      <c r="H12" s="73">
        <f>'Розшифровка до Руху'!G15</f>
        <v>2211.5</v>
      </c>
      <c r="I12" s="73">
        <f>'Розшифровка до Руху'!H15</f>
        <v>1087</v>
      </c>
      <c r="J12" s="73">
        <f>'Розшифровка до Руху'!I15</f>
        <v>658.6</v>
      </c>
      <c r="K12" s="73">
        <f>'Розшифровка до Руху'!J15</f>
        <v>4054.2000000000003</v>
      </c>
      <c r="L12" s="110">
        <v>12331</v>
      </c>
      <c r="M12" s="112">
        <f>D12-'Розшифровка 2 до формування'!D50</f>
        <v>0</v>
      </c>
      <c r="N12" s="112">
        <f>E12-'Розшифровка 2 до формування'!E50</f>
        <v>0</v>
      </c>
      <c r="O12" s="112">
        <f>F12-'Розшифровка 2 до формування'!F50</f>
        <v>0</v>
      </c>
      <c r="P12" s="112">
        <f>G12-'Розшифровка 2 до формування'!G50</f>
        <v>0</v>
      </c>
      <c r="Q12" s="112">
        <f>H12-'Розшифровка 2 до формування'!H50</f>
        <v>0</v>
      </c>
      <c r="R12" s="112">
        <f>I12-'Розшифровка 2 до формування'!I50</f>
        <v>0</v>
      </c>
      <c r="S12" s="112">
        <f>J12-'Розшифровка 2 до формування'!J50</f>
        <v>0</v>
      </c>
      <c r="T12" s="112">
        <f>K12-'Розшифровка 2 до формування'!K50</f>
        <v>0</v>
      </c>
    </row>
    <row r="13" spans="1:20" ht="34.5" hidden="1" customHeight="1">
      <c r="A13" s="116"/>
      <c r="B13" s="118"/>
      <c r="C13" s="57"/>
      <c r="D13" s="73"/>
      <c r="E13" s="73">
        <f t="shared" ref="E13:G34" si="2">SUM(F13:I13)</f>
        <v>0</v>
      </c>
      <c r="F13" s="73"/>
      <c r="G13" s="73">
        <f t="shared" si="2"/>
        <v>0</v>
      </c>
      <c r="H13" s="73">
        <v>0</v>
      </c>
      <c r="I13" s="73">
        <v>0</v>
      </c>
      <c r="J13" s="73">
        <v>0</v>
      </c>
      <c r="K13" s="73">
        <v>0</v>
      </c>
      <c r="L13" s="110"/>
      <c r="M13" s="112">
        <f>D13-'Розшифровка 2 до формування'!D83</f>
        <v>-108.5</v>
      </c>
      <c r="N13" s="112">
        <f>E13-'Розшифровка 2 до формування'!E83</f>
        <v>0</v>
      </c>
      <c r="O13" s="112">
        <f>F13-'Розшифровка 2 до формування'!F83</f>
        <v>0</v>
      </c>
      <c r="P13" s="112">
        <f>G13-'Розшифровка 2 до формування'!G83</f>
        <v>0</v>
      </c>
      <c r="Q13" s="112">
        <f>H13-'Розшифровка 2 до формування'!H83</f>
        <v>0</v>
      </c>
      <c r="R13" s="112">
        <f>I13-'Розшифровка 2 до формування'!I83</f>
        <v>0</v>
      </c>
      <c r="S13" s="112">
        <f>J13-'Розшифровка 2 до формування'!J83</f>
        <v>0</v>
      </c>
      <c r="T13" s="112">
        <f>K13-'Розшифровка 2 до формування'!K83</f>
        <v>0</v>
      </c>
    </row>
    <row r="14" spans="1:20" ht="34.5" customHeight="1">
      <c r="A14" s="116">
        <v>2</v>
      </c>
      <c r="B14" s="118" t="s">
        <v>489</v>
      </c>
      <c r="C14" s="57"/>
      <c r="D14" s="73">
        <v>108.5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110"/>
      <c r="M14" s="112">
        <f>D14-'Розшифровка 2 до формування'!D111</f>
        <v>108.5</v>
      </c>
      <c r="N14" s="112">
        <f>E14-'Розшифровка 2 до формування'!E111</f>
        <v>0</v>
      </c>
      <c r="O14" s="112">
        <f>F14-'Розшифровка 2 до формування'!F111</f>
        <v>0</v>
      </c>
      <c r="P14" s="112">
        <f>G14-'Розшифровка 2 до формування'!G111</f>
        <v>0</v>
      </c>
      <c r="Q14" s="112">
        <f>H14-'Розшифровка 2 до формування'!H111</f>
        <v>0</v>
      </c>
      <c r="R14" s="112">
        <f>I14-'Розшифровка 2 до формування'!I111</f>
        <v>0</v>
      </c>
      <c r="S14" s="112">
        <f>J14-'Розшифровка 2 до формування'!J111</f>
        <v>0</v>
      </c>
      <c r="T14" s="112">
        <f>K14-'Розшифровка 2 до формування'!K111</f>
        <v>0</v>
      </c>
    </row>
    <row r="15" spans="1:20" ht="29.25" customHeight="1">
      <c r="A15" s="116">
        <v>3</v>
      </c>
      <c r="B15" s="118" t="s">
        <v>363</v>
      </c>
      <c r="C15" s="57"/>
      <c r="D15" s="73">
        <v>5.6</v>
      </c>
      <c r="E15" s="73">
        <v>34</v>
      </c>
      <c r="F15" s="73">
        <f>'Розшифровка 2 до формування'!F220</f>
        <v>6.9</v>
      </c>
      <c r="G15" s="73">
        <f t="shared" si="2"/>
        <v>24.6</v>
      </c>
      <c r="H15" s="73">
        <f>'Розшифровка до Руху'!G18</f>
        <v>5.6</v>
      </c>
      <c r="I15" s="73">
        <f>'Розшифровка до Руху'!H18</f>
        <v>0</v>
      </c>
      <c r="J15" s="73">
        <f>'Розшифровка до Руху'!I18</f>
        <v>4</v>
      </c>
      <c r="K15" s="73">
        <f>'Розшифровка до Руху'!J18</f>
        <v>15</v>
      </c>
      <c r="L15" s="110"/>
      <c r="M15" s="112">
        <f>D15-'Розшифровка 2 до формування'!D220</f>
        <v>0</v>
      </c>
      <c r="N15" s="112">
        <f>E15-'Розшифровка 2 до формування'!E220</f>
        <v>0</v>
      </c>
      <c r="O15" s="112">
        <f>F15-'Розшифровка 2 до формування'!F220</f>
        <v>0</v>
      </c>
      <c r="P15" s="112">
        <f>G15-'Розшифровка 2 до формування'!G220</f>
        <v>0</v>
      </c>
      <c r="Q15" s="112">
        <f>H15-'Розшифровка 2 до формування'!H220</f>
        <v>0</v>
      </c>
      <c r="R15" s="112">
        <f>I15-'Розшифровка 2 до формування'!I220</f>
        <v>0</v>
      </c>
      <c r="S15" s="112">
        <f>J15-'Розшифровка 2 до формування'!J220</f>
        <v>0</v>
      </c>
      <c r="T15" s="112">
        <f>K15-'Розшифровка 2 до формування'!K220</f>
        <v>0</v>
      </c>
    </row>
    <row r="16" spans="1:20" ht="33" customHeight="1">
      <c r="A16" s="116">
        <v>4</v>
      </c>
      <c r="B16" s="119" t="s">
        <v>477</v>
      </c>
      <c r="C16" s="57"/>
      <c r="D16" s="73">
        <v>754.8</v>
      </c>
      <c r="E16" s="73">
        <v>876</v>
      </c>
      <c r="F16" s="73">
        <f>'Розшифровка 2 до формування'!F116</f>
        <v>866.4</v>
      </c>
      <c r="G16" s="73">
        <f t="shared" si="2"/>
        <v>637.4</v>
      </c>
      <c r="H16" s="73">
        <f>'Розшифровка до Руху'!G19</f>
        <v>62.6</v>
      </c>
      <c r="I16" s="73">
        <f>'Розшифровка до Руху'!H19</f>
        <v>198.1</v>
      </c>
      <c r="J16" s="73">
        <f>'Розшифровка до Руху'!I19</f>
        <v>109.30000000000001</v>
      </c>
      <c r="K16" s="73">
        <f>'Розшифровка до Руху'!J19</f>
        <v>267.39999999999998</v>
      </c>
      <c r="L16" s="110"/>
      <c r="M16" s="112">
        <f>D16-'Розшифровка 2 до формування'!D116</f>
        <v>0</v>
      </c>
      <c r="N16" s="112">
        <f>E16-'Розшифровка 2 до формування'!E116</f>
        <v>0</v>
      </c>
      <c r="O16" s="112">
        <f>F16-'Розшифровка 2 до формування'!F116</f>
        <v>0</v>
      </c>
      <c r="P16" s="112">
        <f>G16-'Розшифровка 2 до формування'!G116</f>
        <v>0</v>
      </c>
      <c r="Q16" s="112">
        <f>H16-'Розшифровка 2 до формування'!H116</f>
        <v>0</v>
      </c>
      <c r="R16" s="112">
        <f>I16-'Розшифровка 2 до формування'!I116</f>
        <v>0</v>
      </c>
      <c r="S16" s="112">
        <f>J16-'Розшифровка 2 до формування'!J116</f>
        <v>0</v>
      </c>
      <c r="T16" s="112">
        <f>K16-'Розшифровка 2 до формування'!K116</f>
        <v>0</v>
      </c>
    </row>
    <row r="17" spans="1:20" ht="49.5" customHeight="1">
      <c r="A17" s="116">
        <v>5</v>
      </c>
      <c r="B17" s="118" t="s">
        <v>242</v>
      </c>
      <c r="C17" s="120"/>
      <c r="D17" s="73">
        <f>'Розшифровка 2 до формування'!D185</f>
        <v>165.7</v>
      </c>
      <c r="E17" s="73">
        <f>'Розшифровка 2 до формування'!E185</f>
        <v>144</v>
      </c>
      <c r="F17" s="73">
        <f>'Розшифровка 2 до формування'!F185</f>
        <v>2293.7000000000003</v>
      </c>
      <c r="G17" s="73">
        <f t="shared" si="2"/>
        <v>2800.5</v>
      </c>
      <c r="H17" s="73">
        <f>'Розшифровка до Руху'!G20</f>
        <v>0</v>
      </c>
      <c r="I17" s="73">
        <f>'Розшифровка до Руху'!H20</f>
        <v>0</v>
      </c>
      <c r="J17" s="73">
        <f>'Розшифровка до Руху'!I20</f>
        <v>0</v>
      </c>
      <c r="K17" s="73">
        <f>'Розшифровка до Руху'!J20</f>
        <v>2800.5</v>
      </c>
      <c r="L17" s="110"/>
      <c r="M17" s="112">
        <f>D17-'Розшифровка 2 до формування'!D155</f>
        <v>-1268.5999999999999</v>
      </c>
      <c r="N17" s="112">
        <f>E17-'Розшифровка 2 до формування'!E155</f>
        <v>-738.80000000000007</v>
      </c>
      <c r="O17" s="112">
        <f>F17-'Розшифровка 2 до формування'!F155</f>
        <v>1334.0000000000005</v>
      </c>
      <c r="P17" s="112">
        <f>G17-'Розшифровка 2 до формування'!G155</f>
        <v>2296.1</v>
      </c>
      <c r="Q17" s="112">
        <f>H17-'Розшифровка 2 до формування'!H155</f>
        <v>-111.1</v>
      </c>
      <c r="R17" s="112">
        <f>I17-'Розшифровка 2 до формування'!I155</f>
        <v>-116.1</v>
      </c>
      <c r="S17" s="112">
        <f>J17-'Розшифровка 2 до формування'!J155</f>
        <v>-136.1</v>
      </c>
      <c r="T17" s="112">
        <f>K17-'Розшифровка 2 до формування'!K155</f>
        <v>2659.4</v>
      </c>
    </row>
    <row r="18" spans="1:20" ht="45.75" customHeight="1">
      <c r="A18" s="116">
        <v>6</v>
      </c>
      <c r="B18" s="118" t="s">
        <v>378</v>
      </c>
      <c r="C18" s="58"/>
      <c r="D18" s="73">
        <f>'Розшифровка 2 до формування'!D203</f>
        <v>2555.5</v>
      </c>
      <c r="E18" s="73">
        <v>0</v>
      </c>
      <c r="F18" s="73">
        <f>'Розшифровка 2 до формування'!F203</f>
        <v>1398.1</v>
      </c>
      <c r="G18" s="73">
        <f t="shared" si="2"/>
        <v>0</v>
      </c>
      <c r="H18" s="73">
        <f>'Розшифровка до Руху'!G21</f>
        <v>0</v>
      </c>
      <c r="I18" s="73">
        <f>'Розшифровка до Руху'!H21</f>
        <v>0</v>
      </c>
      <c r="J18" s="73">
        <f>'Розшифровка до Руху'!I21</f>
        <v>0</v>
      </c>
      <c r="K18" s="73">
        <f>'Розшифровка до Руху'!J21</f>
        <v>0</v>
      </c>
      <c r="L18" s="110"/>
      <c r="M18" s="112">
        <f>D18-'Розшифровка 2 до формування'!D185</f>
        <v>2389.8000000000002</v>
      </c>
      <c r="N18" s="112">
        <f>E18-'Розшифровка 2 до формування'!E185</f>
        <v>-144</v>
      </c>
      <c r="O18" s="112">
        <f>F18-'Розшифровка 2 до формування'!F185</f>
        <v>-895.60000000000036</v>
      </c>
      <c r="P18" s="112">
        <f>G18-'Розшифровка 2 до формування'!G185</f>
        <v>-2800.5</v>
      </c>
      <c r="Q18" s="112">
        <f>H18-'Розшифровка 2 до формування'!H185</f>
        <v>0</v>
      </c>
      <c r="R18" s="112">
        <f>I18-'Розшифровка 2 до формування'!I185</f>
        <v>0</v>
      </c>
      <c r="S18" s="112">
        <f>J18-'Розшифровка 2 до формування'!J185</f>
        <v>0</v>
      </c>
      <c r="T18" s="112">
        <f>K18-'Розшифровка 2 до формування'!K185</f>
        <v>-2800.5</v>
      </c>
    </row>
    <row r="19" spans="1:20" ht="54" customHeight="1">
      <c r="A19" s="107">
        <v>8</v>
      </c>
      <c r="B19" s="113" t="s">
        <v>465</v>
      </c>
      <c r="C19" s="120"/>
      <c r="D19" s="73">
        <f>'Розшифровка 2 до формування'!D155</f>
        <v>1434.3</v>
      </c>
      <c r="E19" s="73">
        <f>'Розшифровка 2 до формування'!E155</f>
        <v>882.80000000000007</v>
      </c>
      <c r="F19" s="73">
        <f>'Розшифровка 2 до формування'!F155</f>
        <v>959.69999999999993</v>
      </c>
      <c r="G19" s="73">
        <f t="shared" si="2"/>
        <v>504.4</v>
      </c>
      <c r="H19" s="73">
        <f>'Розшифровка до Руху'!G22</f>
        <v>111.1</v>
      </c>
      <c r="I19" s="73">
        <f>'Розшифровка до Руху'!H22</f>
        <v>116.1</v>
      </c>
      <c r="J19" s="73">
        <f>'Розшифровка до Руху'!I22</f>
        <v>136.1</v>
      </c>
      <c r="K19" s="73">
        <f>'Розшифровка до Руху'!J22</f>
        <v>141.1</v>
      </c>
      <c r="L19" s="110"/>
      <c r="M19" s="112">
        <f>D19-'Розшифровка 2 до формування'!D203</f>
        <v>-1121.2</v>
      </c>
      <c r="N19" s="112">
        <f>E19-'Розшифровка 2 до формування'!E203</f>
        <v>882.80000000000007</v>
      </c>
      <c r="O19" s="112">
        <f>F19-'Розшифровка 2 до формування'!F203</f>
        <v>-438.4</v>
      </c>
      <c r="P19" s="112">
        <f>G19-'Розшифровка 2 до формування'!G203</f>
        <v>504.4</v>
      </c>
      <c r="Q19" s="112">
        <f>H19-'Розшифровка 2 до формування'!H203</f>
        <v>111.1</v>
      </c>
      <c r="R19" s="112">
        <f>I19-'Розшифровка 2 до формування'!I203</f>
        <v>116.1</v>
      </c>
      <c r="S19" s="112">
        <f>J19-'Розшифровка 2 до формування'!J203</f>
        <v>136.1</v>
      </c>
      <c r="T19" s="112">
        <f>K19-'Розшифровка 2 до формування'!K203</f>
        <v>141.1</v>
      </c>
    </row>
    <row r="20" spans="1:20" ht="29.25" hidden="1" customHeight="1">
      <c r="A20" s="302"/>
      <c r="B20" s="303"/>
      <c r="C20" s="59"/>
      <c r="D20" s="73"/>
      <c r="E20" s="73"/>
      <c r="F20" s="73"/>
      <c r="G20" s="109"/>
      <c r="H20" s="73"/>
      <c r="I20" s="73"/>
      <c r="J20" s="121"/>
      <c r="K20" s="121"/>
      <c r="L20" s="110">
        <f t="shared" ref="L20:L23" si="3">H20+I20</f>
        <v>0</v>
      </c>
    </row>
    <row r="21" spans="1:20" ht="30.75" hidden="1" customHeight="1">
      <c r="A21" s="296" t="s">
        <v>172</v>
      </c>
      <c r="B21" s="297"/>
      <c r="C21" s="72">
        <v>1130</v>
      </c>
      <c r="D21" s="109"/>
      <c r="E21" s="109"/>
      <c r="F21" s="109"/>
      <c r="G21" s="109">
        <f t="shared" si="2"/>
        <v>0</v>
      </c>
      <c r="H21" s="109"/>
      <c r="I21" s="109"/>
      <c r="J21" s="122"/>
      <c r="K21" s="122"/>
      <c r="L21" s="110">
        <f t="shared" si="3"/>
        <v>0</v>
      </c>
    </row>
    <row r="22" spans="1:20" ht="24.75" hidden="1" customHeight="1">
      <c r="A22" s="52"/>
      <c r="B22" s="123"/>
      <c r="C22" s="59"/>
      <c r="D22" s="73"/>
      <c r="E22" s="73"/>
      <c r="F22" s="73"/>
      <c r="G22" s="109">
        <f t="shared" si="2"/>
        <v>0</v>
      </c>
      <c r="H22" s="73"/>
      <c r="I22" s="73"/>
      <c r="J22" s="121"/>
      <c r="K22" s="121"/>
      <c r="L22" s="110">
        <f t="shared" si="3"/>
        <v>0</v>
      </c>
    </row>
    <row r="23" spans="1:20" ht="30.75" hidden="1" customHeight="1">
      <c r="A23" s="294" t="s">
        <v>172</v>
      </c>
      <c r="B23" s="295"/>
      <c r="C23" s="72">
        <v>1130</v>
      </c>
      <c r="D23" s="109"/>
      <c r="E23" s="109"/>
      <c r="F23" s="109"/>
      <c r="G23" s="109">
        <f t="shared" si="2"/>
        <v>0</v>
      </c>
      <c r="H23" s="109"/>
      <c r="I23" s="109"/>
      <c r="J23" s="122"/>
      <c r="K23" s="122"/>
      <c r="L23" s="110">
        <f t="shared" si="3"/>
        <v>0</v>
      </c>
    </row>
    <row r="24" spans="1:20" ht="30.75" hidden="1" customHeight="1">
      <c r="A24" s="124"/>
      <c r="B24" s="125"/>
      <c r="C24" s="72"/>
      <c r="D24" s="109"/>
      <c r="E24" s="109"/>
      <c r="F24" s="109"/>
      <c r="G24" s="109"/>
      <c r="H24" s="109"/>
      <c r="I24" s="109"/>
      <c r="J24" s="122"/>
      <c r="K24" s="122"/>
      <c r="L24" s="110"/>
    </row>
    <row r="25" spans="1:20" ht="27" customHeight="1">
      <c r="A25" s="304" t="s">
        <v>69</v>
      </c>
      <c r="B25" s="305"/>
      <c r="C25" s="72">
        <v>1150</v>
      </c>
      <c r="D25" s="109">
        <f>D26</f>
        <v>3048.4</v>
      </c>
      <c r="E25" s="109">
        <f>E26</f>
        <v>2652</v>
      </c>
      <c r="F25" s="109">
        <f t="shared" ref="F25:K25" si="4">F26</f>
        <v>2786.9</v>
      </c>
      <c r="G25" s="109">
        <f>G26</f>
        <v>2136.5</v>
      </c>
      <c r="H25" s="109">
        <f t="shared" si="4"/>
        <v>540</v>
      </c>
      <c r="I25" s="109">
        <f t="shared" si="4"/>
        <v>450</v>
      </c>
      <c r="J25" s="109">
        <f t="shared" si="4"/>
        <v>450</v>
      </c>
      <c r="K25" s="109">
        <f t="shared" si="4"/>
        <v>696.5</v>
      </c>
      <c r="L25" s="110"/>
      <c r="M25" s="112">
        <f>D25-'Фінансовий план КНП'!C77</f>
        <v>0</v>
      </c>
      <c r="N25" s="112">
        <f>E25-'Фінансовий план КНП'!D77</f>
        <v>0</v>
      </c>
      <c r="O25" s="112">
        <f>F25-'Фінансовий план КНП'!E77</f>
        <v>0</v>
      </c>
      <c r="P25" s="112">
        <f>G25-'Фінансовий план КНП'!F77</f>
        <v>0</v>
      </c>
      <c r="Q25" s="112">
        <f>H25-'Фінансовий план КНП'!G77</f>
        <v>0</v>
      </c>
      <c r="R25" s="112">
        <f>I25-'Фінансовий план КНП'!H77</f>
        <v>0</v>
      </c>
      <c r="S25" s="112">
        <f>J25-'Фінансовий план КНП'!I77</f>
        <v>0</v>
      </c>
      <c r="T25" s="112">
        <f>K25-'Фінансовий план КНП'!J77</f>
        <v>0</v>
      </c>
    </row>
    <row r="26" spans="1:20" ht="35.25" customHeight="1">
      <c r="A26" s="116">
        <v>1</v>
      </c>
      <c r="B26" s="118" t="s">
        <v>344</v>
      </c>
      <c r="C26" s="72"/>
      <c r="D26" s="73">
        <v>3048.4</v>
      </c>
      <c r="E26" s="73">
        <v>2652</v>
      </c>
      <c r="F26" s="73">
        <v>2786.9</v>
      </c>
      <c r="G26" s="73">
        <f>H26+I26+J26+K26</f>
        <v>2136.5</v>
      </c>
      <c r="H26" s="73">
        <f>'Розшифровка 2 до формування'!H225</f>
        <v>540</v>
      </c>
      <c r="I26" s="73">
        <f>'Розшифровка 2 до формування'!I225</f>
        <v>450</v>
      </c>
      <c r="J26" s="73">
        <f>'Розшифровка 2 до формування'!J225</f>
        <v>450</v>
      </c>
      <c r="K26" s="73">
        <f>'Розшифровка 2 до формування'!K225</f>
        <v>696.5</v>
      </c>
      <c r="L26" s="110"/>
    </row>
    <row r="27" spans="1:20" ht="34.5" customHeight="1">
      <c r="A27" s="306" t="s">
        <v>173</v>
      </c>
      <c r="B27" s="307"/>
      <c r="C27" s="72"/>
      <c r="D27" s="30"/>
      <c r="E27" s="30"/>
      <c r="F27" s="30"/>
      <c r="G27" s="30"/>
      <c r="H27" s="30"/>
      <c r="I27" s="30"/>
      <c r="J27" s="30"/>
      <c r="K27" s="30"/>
      <c r="L27" s="110"/>
    </row>
    <row r="28" spans="1:20" ht="38.25" customHeight="1">
      <c r="A28" s="292" t="s">
        <v>184</v>
      </c>
      <c r="B28" s="293"/>
      <c r="C28" s="126"/>
      <c r="D28" s="30"/>
      <c r="E28" s="30"/>
      <c r="F28" s="30"/>
      <c r="G28" s="30"/>
      <c r="H28" s="30"/>
      <c r="I28" s="30"/>
      <c r="J28" s="30"/>
      <c r="K28" s="30"/>
      <c r="L28" s="110"/>
    </row>
    <row r="29" spans="1:20" ht="28.5" customHeight="1">
      <c r="A29" s="289" t="s">
        <v>456</v>
      </c>
      <c r="B29" s="290"/>
      <c r="C29" s="126">
        <v>1011</v>
      </c>
      <c r="D29" s="127">
        <f t="shared" ref="D29" si="5">SUM(D30:D36)</f>
        <v>29049.199999999997</v>
      </c>
      <c r="E29" s="127">
        <f>SUM(E30:E36)</f>
        <v>28740</v>
      </c>
      <c r="F29" s="127">
        <f>SUM(F30:F36)</f>
        <v>10445.5</v>
      </c>
      <c r="G29" s="127">
        <f>SUM(H29:K29)</f>
        <v>8359.1</v>
      </c>
      <c r="H29" s="127">
        <f>SUM(H30:H36)</f>
        <v>4032.8</v>
      </c>
      <c r="I29" s="127">
        <f>SUM(I30:I36)</f>
        <v>873</v>
      </c>
      <c r="J29" s="127">
        <f>SUM(J30:J36)</f>
        <v>1334.8000000000002</v>
      </c>
      <c r="K29" s="127">
        <f>SUM(K30:K36)</f>
        <v>2118.5</v>
      </c>
      <c r="L29" s="128"/>
    </row>
    <row r="30" spans="1:20" ht="28.5" customHeight="1">
      <c r="A30" s="129"/>
      <c r="B30" s="130" t="s">
        <v>268</v>
      </c>
      <c r="C30" s="126"/>
      <c r="D30" s="65">
        <v>4702.2</v>
      </c>
      <c r="E30" s="65">
        <v>5348.1</v>
      </c>
      <c r="F30" s="65">
        <f>'Розшифровка 2 до формування'!F13+'Розшифровка 2 до формування'!F57+'Розшифровка 2 до формування'!F140+'Розшифровка 2 до формування'!F159</f>
        <v>5750.4999999999991</v>
      </c>
      <c r="G30" s="65">
        <f>'Розшифровка 2 до формування'!G13+'Розшифровка 2 до формування'!G57+'Розшифровка 2 до формування'!G140+'Розшифровка 2 до формування'!G159</f>
        <v>5394.3</v>
      </c>
      <c r="H30" s="65">
        <f>'Розшифровка 2 до формування'!H13+'Розшифровка 2 до формування'!H57+'Розшифровка 2 до формування'!H140+'Розшифровка 2 до формування'!H159</f>
        <v>3875.8</v>
      </c>
      <c r="I30" s="65">
        <f>'Розшифровка 2 до формування'!I13+'Розшифровка 2 до формування'!I57+'Розшифровка 2 до формування'!I140+'Розшифровка 2 до формування'!I159</f>
        <v>722</v>
      </c>
      <c r="J30" s="65">
        <f>'Розшифровка 2 до формування'!J13+'Розшифровка 2 до формування'!J57+'Розшифровка 2 до формування'!J140+'Розшифровка 2 до формування'!J159</f>
        <v>587.1</v>
      </c>
      <c r="K30" s="65">
        <f>'Розшифровка 2 до формування'!K13+'Розшифровка 2 до формування'!K57+'Розшифровка 2 до формування'!K140+'Розшифровка 2 до формування'!K159</f>
        <v>209.4</v>
      </c>
      <c r="L30" s="110"/>
    </row>
    <row r="31" spans="1:20" ht="25.5" customHeight="1">
      <c r="A31" s="129"/>
      <c r="B31" s="131" t="s">
        <v>246</v>
      </c>
      <c r="C31" s="126"/>
      <c r="D31" s="65">
        <v>511.8</v>
      </c>
      <c r="E31" s="65">
        <v>126.9</v>
      </c>
      <c r="F31" s="65">
        <f>'Розшифровка 2 до формування'!F15+'Розшифровка 2 до формування'!F208</f>
        <v>903.5</v>
      </c>
      <c r="G31" s="65">
        <f>'Розшифровка 2 до формування'!G15+'Розшифровка 2 до формування'!G208</f>
        <v>680.1</v>
      </c>
      <c r="H31" s="65">
        <f>'Розшифровка 2 до формування'!H15+'Розшифровка 2 до формування'!H208</f>
        <v>140</v>
      </c>
      <c r="I31" s="65">
        <f>'Розшифровка 2 до формування'!I15+'Розшифровка 2 до формування'!I208</f>
        <v>134</v>
      </c>
      <c r="J31" s="65">
        <f>'Розшифровка 2 до формування'!J15+'Розшифровка 2 до формування'!J208</f>
        <v>194</v>
      </c>
      <c r="K31" s="65">
        <f>'Розшифровка 2 до формування'!K15+'Розшифровка 2 до формування'!K208</f>
        <v>212.1</v>
      </c>
      <c r="L31" s="110"/>
    </row>
    <row r="32" spans="1:20" s="134" customFormat="1" ht="41.25" customHeight="1">
      <c r="A32" s="132"/>
      <c r="B32" s="133" t="s">
        <v>267</v>
      </c>
      <c r="C32" s="126"/>
      <c r="D32" s="65">
        <v>18.600000000000001</v>
      </c>
      <c r="E32" s="65">
        <v>10.1</v>
      </c>
      <c r="F32" s="65">
        <f>'Розшифровка 2 до формування'!F54</f>
        <v>0</v>
      </c>
      <c r="G32" s="65">
        <f>'Розшифровка 2 до формування'!G54</f>
        <v>0</v>
      </c>
      <c r="H32" s="65">
        <f>'Розшифровка 2 до формування'!H54</f>
        <v>0</v>
      </c>
      <c r="I32" s="65">
        <f>'Розшифровка 2 до формування'!I54</f>
        <v>0</v>
      </c>
      <c r="J32" s="65">
        <f>'Розшифровка 2 до формування'!J54</f>
        <v>0</v>
      </c>
      <c r="K32" s="65">
        <f>'Розшифровка 2 до формування'!K54</f>
        <v>0</v>
      </c>
      <c r="L32" s="110"/>
    </row>
    <row r="33" spans="1:12" s="134" customFormat="1" ht="22.5" customHeight="1">
      <c r="A33" s="132"/>
      <c r="B33" s="135" t="s">
        <v>495</v>
      </c>
      <c r="C33" s="126"/>
      <c r="D33" s="65"/>
      <c r="E33" s="65">
        <v>400</v>
      </c>
      <c r="F33" s="65">
        <f>'Розшифровка 2 до формування'!F59</f>
        <v>165.2</v>
      </c>
      <c r="G33" s="65">
        <f>'Розшифровка 2 до формування'!G59</f>
        <v>68</v>
      </c>
      <c r="H33" s="65">
        <f>'Розшифровка 2 до формування'!H59</f>
        <v>17</v>
      </c>
      <c r="I33" s="65">
        <f>'Розшифровка 2 до формування'!I59</f>
        <v>17</v>
      </c>
      <c r="J33" s="65">
        <f>'Розшифровка 2 до формування'!J59</f>
        <v>17</v>
      </c>
      <c r="K33" s="65">
        <f>'Розшифровка 2 до формування'!K59</f>
        <v>17</v>
      </c>
      <c r="L33" s="110"/>
    </row>
    <row r="34" spans="1:12" s="134" customFormat="1" ht="62.25" customHeight="1">
      <c r="A34" s="132"/>
      <c r="B34" s="136" t="s">
        <v>457</v>
      </c>
      <c r="C34" s="126"/>
      <c r="D34" s="65"/>
      <c r="E34" s="65">
        <v>476.6</v>
      </c>
      <c r="F34" s="65">
        <f>'Розшифровка 2 до формування'!F16</f>
        <v>0</v>
      </c>
      <c r="G34" s="27">
        <f t="shared" si="2"/>
        <v>0</v>
      </c>
      <c r="H34" s="27"/>
      <c r="I34" s="27"/>
      <c r="J34" s="27"/>
      <c r="K34" s="27"/>
      <c r="L34" s="110"/>
    </row>
    <row r="35" spans="1:12" s="134" customFormat="1" ht="26.25" customHeight="1">
      <c r="A35" s="132"/>
      <c r="B35" s="137" t="s">
        <v>542</v>
      </c>
      <c r="C35" s="126"/>
      <c r="D35" s="65"/>
      <c r="E35" s="65">
        <v>80</v>
      </c>
      <c r="F35" s="65">
        <f>'Розшифровка 2 до формування'!F55</f>
        <v>80</v>
      </c>
      <c r="G35" s="65">
        <f>'Розшифровка 2 до формування'!G55</f>
        <v>80</v>
      </c>
      <c r="H35" s="65">
        <f>'Розшифровка 2 до формування'!H55</f>
        <v>0</v>
      </c>
      <c r="I35" s="65">
        <f>'Розшифровка 2 до формування'!I55</f>
        <v>0</v>
      </c>
      <c r="J35" s="65">
        <f>'Розшифровка 2 до формування'!J55</f>
        <v>0</v>
      </c>
      <c r="K35" s="65">
        <f>'Розшифровка 2 до формування'!K55</f>
        <v>80</v>
      </c>
      <c r="L35" s="110"/>
    </row>
    <row r="36" spans="1:12" s="134" customFormat="1" ht="58.5" customHeight="1">
      <c r="A36" s="132"/>
      <c r="B36" s="138" t="s">
        <v>382</v>
      </c>
      <c r="C36" s="126"/>
      <c r="D36" s="65">
        <v>23816.6</v>
      </c>
      <c r="E36" s="65">
        <v>22298.3</v>
      </c>
      <c r="F36" s="65">
        <f>'Розшифровка 2 до формування'!F14+'Розшифровка 2 до формування'!F56+'Розшифровка 2 до формування'!F207</f>
        <v>3546.3</v>
      </c>
      <c r="G36" s="65">
        <f>'Розшифровка 2 до формування'!G14+'Розшифровка 2 до формування'!G56+'Розшифровка 2 до формування'!G207</f>
        <v>2136.6999999999998</v>
      </c>
      <c r="H36" s="65">
        <f>'Розшифровка 2 до формування'!H14+'Розшифровка 2 до формування'!H56+'Розшифровка 2 до формування'!H207</f>
        <v>0</v>
      </c>
      <c r="I36" s="65">
        <f>'Розшифровка 2 до формування'!I14+'Розшифровка 2 до формування'!I56+'Розшифровка 2 до формування'!I207</f>
        <v>0</v>
      </c>
      <c r="J36" s="65">
        <f>'Розшифровка 2 до формування'!J14+'Розшифровка 2 до формування'!J56+'Розшифровка 2 до формування'!J207</f>
        <v>536.70000000000005</v>
      </c>
      <c r="K36" s="65">
        <f>'Розшифровка 2 до формування'!K14+'Розшифровка 2 до формування'!K56+'Розшифровка 2 до формування'!K207</f>
        <v>1600</v>
      </c>
      <c r="L36" s="110"/>
    </row>
    <row r="37" spans="1:12" s="134" customFormat="1" ht="27.75" customHeight="1">
      <c r="A37" s="289" t="s">
        <v>175</v>
      </c>
      <c r="B37" s="290"/>
      <c r="C37" s="126">
        <v>1015</v>
      </c>
      <c r="D37" s="127">
        <f>SUM(D38:D47)</f>
        <v>4.1000000000000005</v>
      </c>
      <c r="E37" s="127">
        <f>SUM(E38:E45)</f>
        <v>29</v>
      </c>
      <c r="F37" s="127">
        <f>SUM(F38:F47)</f>
        <v>9.6999999999999993</v>
      </c>
      <c r="G37" s="127">
        <f t="shared" ref="G37:K37" si="6">SUM(G38:G47)</f>
        <v>13.6</v>
      </c>
      <c r="H37" s="127">
        <f t="shared" si="6"/>
        <v>3.4</v>
      </c>
      <c r="I37" s="127">
        <f t="shared" si="6"/>
        <v>3.4</v>
      </c>
      <c r="J37" s="127">
        <f t="shared" si="6"/>
        <v>3.4</v>
      </c>
      <c r="K37" s="127">
        <f t="shared" si="6"/>
        <v>3.4</v>
      </c>
      <c r="L37" s="110"/>
    </row>
    <row r="38" spans="1:12" s="134" customFormat="1" ht="27" customHeight="1">
      <c r="A38" s="132"/>
      <c r="B38" s="133" t="s">
        <v>328</v>
      </c>
      <c r="C38" s="126"/>
      <c r="D38" s="27"/>
      <c r="E38" s="27">
        <v>0</v>
      </c>
      <c r="F38" s="27">
        <f>'Розшифровка 2 до формування'!F146</f>
        <v>8.6</v>
      </c>
      <c r="G38" s="27">
        <f>'Розшифровка 2 до формування'!G146</f>
        <v>9.1999999999999993</v>
      </c>
      <c r="H38" s="27">
        <f>'Розшифровка 2 до формування'!H146</f>
        <v>2.2999999999999998</v>
      </c>
      <c r="I38" s="27">
        <f>'Розшифровка 2 до формування'!I146</f>
        <v>2.2999999999999998</v>
      </c>
      <c r="J38" s="27">
        <f>'Розшифровка 2 до формування'!J146</f>
        <v>2.2999999999999998</v>
      </c>
      <c r="K38" s="27">
        <f>'Розшифровка 2 до формування'!K146</f>
        <v>2.2999999999999998</v>
      </c>
      <c r="L38" s="110"/>
    </row>
    <row r="39" spans="1:12" s="134" customFormat="1" ht="24.75" customHeight="1">
      <c r="A39" s="132"/>
      <c r="B39" s="133" t="s">
        <v>229</v>
      </c>
      <c r="C39" s="126"/>
      <c r="D39" s="27"/>
      <c r="E39" s="27">
        <v>29</v>
      </c>
      <c r="F39" s="27"/>
      <c r="G39" s="27">
        <f t="shared" ref="G39:G63" si="7">SUM(H39:K39)</f>
        <v>0</v>
      </c>
      <c r="H39" s="28"/>
      <c r="I39" s="27"/>
      <c r="J39" s="27"/>
      <c r="K39" s="27"/>
      <c r="L39" s="110"/>
    </row>
    <row r="40" spans="1:12" s="134" customFormat="1" ht="27" customHeight="1">
      <c r="A40" s="132"/>
      <c r="B40" s="133" t="s">
        <v>272</v>
      </c>
      <c r="C40" s="126"/>
      <c r="D40" s="27">
        <v>0.6</v>
      </c>
      <c r="E40" s="27"/>
      <c r="F40" s="27"/>
      <c r="G40" s="27">
        <f t="shared" si="7"/>
        <v>0</v>
      </c>
      <c r="H40" s="28"/>
      <c r="I40" s="27"/>
      <c r="J40" s="139"/>
      <c r="K40" s="139"/>
      <c r="L40" s="110"/>
    </row>
    <row r="41" spans="1:12" s="134" customFormat="1" ht="27" customHeight="1">
      <c r="A41" s="132"/>
      <c r="B41" s="133" t="s">
        <v>271</v>
      </c>
      <c r="C41" s="126"/>
      <c r="D41" s="27">
        <v>0</v>
      </c>
      <c r="E41" s="27"/>
      <c r="F41" s="27">
        <v>0</v>
      </c>
      <c r="G41" s="27">
        <f t="shared" si="7"/>
        <v>0</v>
      </c>
      <c r="H41" s="28"/>
      <c r="I41" s="27"/>
      <c r="J41" s="139"/>
      <c r="K41" s="139"/>
      <c r="L41" s="110"/>
    </row>
    <row r="42" spans="1:12" s="134" customFormat="1" ht="27" customHeight="1">
      <c r="A42" s="132"/>
      <c r="B42" s="133" t="s">
        <v>231</v>
      </c>
      <c r="C42" s="126"/>
      <c r="D42" s="27">
        <v>0.6</v>
      </c>
      <c r="E42" s="27"/>
      <c r="F42" s="27"/>
      <c r="G42" s="27">
        <f t="shared" si="7"/>
        <v>0</v>
      </c>
      <c r="H42" s="28"/>
      <c r="I42" s="27"/>
      <c r="J42" s="139"/>
      <c r="K42" s="139"/>
      <c r="L42" s="110"/>
    </row>
    <row r="43" spans="1:12" s="134" customFormat="1" ht="27" customHeight="1">
      <c r="A43" s="132"/>
      <c r="B43" s="133" t="s">
        <v>232</v>
      </c>
      <c r="C43" s="126"/>
      <c r="D43" s="27">
        <v>2.2000000000000002</v>
      </c>
      <c r="E43" s="27"/>
      <c r="F43" s="27"/>
      <c r="G43" s="27">
        <f t="shared" si="7"/>
        <v>0</v>
      </c>
      <c r="H43" s="28"/>
      <c r="I43" s="27"/>
      <c r="J43" s="139"/>
      <c r="K43" s="139"/>
      <c r="L43" s="110"/>
    </row>
    <row r="44" spans="1:12" s="134" customFormat="1" ht="27" customHeight="1">
      <c r="A44" s="132"/>
      <c r="B44" s="133" t="s">
        <v>273</v>
      </c>
      <c r="C44" s="126"/>
      <c r="D44" s="27">
        <v>0.7</v>
      </c>
      <c r="E44" s="27"/>
      <c r="F44" s="27"/>
      <c r="G44" s="27">
        <f t="shared" si="7"/>
        <v>0</v>
      </c>
      <c r="H44" s="28"/>
      <c r="I44" s="28"/>
      <c r="J44" s="28"/>
      <c r="K44" s="28"/>
      <c r="L44" s="110"/>
    </row>
    <row r="45" spans="1:12" s="134" customFormat="1" ht="27" customHeight="1">
      <c r="A45" s="132"/>
      <c r="B45" s="140" t="s">
        <v>540</v>
      </c>
      <c r="C45" s="126"/>
      <c r="D45" s="27"/>
      <c r="E45" s="27"/>
      <c r="F45" s="27">
        <f>'Розшифровка 2 до формування'!F148</f>
        <v>1.1000000000000001</v>
      </c>
      <c r="G45" s="27">
        <f>'Розшифровка 2 до формування'!G148</f>
        <v>4.4000000000000004</v>
      </c>
      <c r="H45" s="27">
        <f>'Розшифровка 2 до формування'!H148</f>
        <v>1.1000000000000001</v>
      </c>
      <c r="I45" s="27">
        <f>'Розшифровка 2 до формування'!I148</f>
        <v>1.1000000000000001</v>
      </c>
      <c r="J45" s="27">
        <f>'Розшифровка 2 до формування'!J148</f>
        <v>1.1000000000000001</v>
      </c>
      <c r="K45" s="27">
        <f>'Розшифровка 2 до формування'!K148</f>
        <v>1.1000000000000001</v>
      </c>
      <c r="L45" s="110"/>
    </row>
    <row r="46" spans="1:12" s="134" customFormat="1" ht="27" hidden="1" customHeight="1">
      <c r="A46" s="287" t="s">
        <v>234</v>
      </c>
      <c r="B46" s="288"/>
      <c r="C46" s="126"/>
      <c r="D46" s="27"/>
      <c r="E46" s="27"/>
      <c r="F46" s="27"/>
      <c r="G46" s="27">
        <f t="shared" si="7"/>
        <v>0</v>
      </c>
      <c r="H46" s="28"/>
      <c r="I46" s="28"/>
      <c r="J46" s="28"/>
      <c r="K46" s="28"/>
      <c r="L46" s="110"/>
    </row>
    <row r="47" spans="1:12" s="134" customFormat="1" ht="27" hidden="1" customHeight="1">
      <c r="A47" s="287" t="s">
        <v>292</v>
      </c>
      <c r="B47" s="288"/>
      <c r="C47" s="126"/>
      <c r="D47" s="27"/>
      <c r="E47" s="27"/>
      <c r="F47" s="27"/>
      <c r="G47" s="27">
        <f t="shared" si="7"/>
        <v>0</v>
      </c>
      <c r="H47" s="28"/>
      <c r="I47" s="28"/>
      <c r="J47" s="28"/>
      <c r="K47" s="28"/>
      <c r="L47" s="110"/>
    </row>
    <row r="48" spans="1:12" s="134" customFormat="1" ht="29.25" customHeight="1">
      <c r="A48" s="292" t="s">
        <v>176</v>
      </c>
      <c r="B48" s="293"/>
      <c r="C48" s="141"/>
      <c r="D48" s="27"/>
      <c r="E48" s="27"/>
      <c r="F48" s="27"/>
      <c r="G48" s="27"/>
      <c r="H48" s="28"/>
      <c r="I48" s="28"/>
      <c r="J48" s="28"/>
      <c r="K48" s="28"/>
      <c r="L48" s="110"/>
    </row>
    <row r="49" spans="1:17" s="134" customFormat="1" ht="29.25" customHeight="1">
      <c r="A49" s="291" t="s">
        <v>174</v>
      </c>
      <c r="B49" s="291"/>
      <c r="C49" s="126">
        <v>1021</v>
      </c>
      <c r="D49" s="127">
        <f t="shared" ref="D49:K49" si="8">SUM(D50:D70)</f>
        <v>1365.9</v>
      </c>
      <c r="E49" s="127">
        <f t="shared" si="8"/>
        <v>650.5</v>
      </c>
      <c r="F49" s="127">
        <f t="shared" si="8"/>
        <v>376.7</v>
      </c>
      <c r="G49" s="127">
        <f t="shared" si="8"/>
        <v>520.79999999999995</v>
      </c>
      <c r="H49" s="127">
        <f t="shared" si="8"/>
        <v>138.79999999999998</v>
      </c>
      <c r="I49" s="127">
        <f t="shared" si="8"/>
        <v>118.2</v>
      </c>
      <c r="J49" s="127">
        <f t="shared" si="8"/>
        <v>115.6</v>
      </c>
      <c r="K49" s="127">
        <f t="shared" si="8"/>
        <v>148.19999999999999</v>
      </c>
      <c r="L49" s="142"/>
      <c r="M49" s="143"/>
      <c r="N49" s="143"/>
      <c r="O49" s="143"/>
      <c r="P49" s="143"/>
      <c r="Q49" s="143"/>
    </row>
    <row r="50" spans="1:17" s="134" customFormat="1" ht="37.5" customHeight="1">
      <c r="A50" s="132"/>
      <c r="B50" s="137" t="s">
        <v>458</v>
      </c>
      <c r="C50" s="126"/>
      <c r="D50" s="65">
        <v>428</v>
      </c>
      <c r="E50" s="65">
        <v>297.89999999999998</v>
      </c>
      <c r="F50" s="65">
        <f>'Розшифровка 2 до формування'!F21</f>
        <v>32.200000000000003</v>
      </c>
      <c r="G50" s="65">
        <f>'Розшифровка 2 до формування'!G21</f>
        <v>272</v>
      </c>
      <c r="H50" s="65">
        <f>'Розшифровка 2 до формування'!H21</f>
        <v>68</v>
      </c>
      <c r="I50" s="65">
        <f>'Розшифровка 2 до формування'!I21</f>
        <v>68</v>
      </c>
      <c r="J50" s="65">
        <f>'Розшифровка 2 до формування'!J21</f>
        <v>68</v>
      </c>
      <c r="K50" s="65">
        <f>'Розшифровка 2 до формування'!K21</f>
        <v>68</v>
      </c>
      <c r="L50" s="110"/>
    </row>
    <row r="51" spans="1:17" s="134" customFormat="1" ht="27" customHeight="1">
      <c r="A51" s="132"/>
      <c r="B51" s="137" t="s">
        <v>541</v>
      </c>
      <c r="C51" s="126"/>
      <c r="D51" s="27">
        <v>18.600000000000001</v>
      </c>
      <c r="E51" s="65">
        <v>67.400000000000006</v>
      </c>
      <c r="F51" s="27">
        <f>'Розшифровка 2 до формування'!F22</f>
        <v>0</v>
      </c>
      <c r="G51" s="27">
        <f>'Розшифровка 2 до формування'!G22</f>
        <v>117</v>
      </c>
      <c r="H51" s="27">
        <f>'Розшифровка 2 до формування'!H22</f>
        <v>33</v>
      </c>
      <c r="I51" s="27">
        <f>'Розшифровка 2 до формування'!I22</f>
        <v>18</v>
      </c>
      <c r="J51" s="27">
        <f>'Розшифровка 2 до формування'!J22</f>
        <v>33</v>
      </c>
      <c r="K51" s="27">
        <f>'Розшифровка 2 до формування'!K22</f>
        <v>33</v>
      </c>
      <c r="L51" s="110"/>
    </row>
    <row r="52" spans="1:17" s="134" customFormat="1" ht="21" customHeight="1">
      <c r="A52" s="132"/>
      <c r="B52" s="144" t="s">
        <v>292</v>
      </c>
      <c r="C52" s="126"/>
      <c r="D52" s="27">
        <v>24.3</v>
      </c>
      <c r="E52" s="65"/>
      <c r="F52" s="27">
        <f>'Розшифровка 2 до формування'!F211</f>
        <v>337.6</v>
      </c>
      <c r="G52" s="27">
        <f>'Розшифровка 2 до формування'!G211</f>
        <v>0</v>
      </c>
      <c r="H52" s="27">
        <f>'Розшифровка 2 до формування'!H211</f>
        <v>0</v>
      </c>
      <c r="I52" s="27">
        <f>'Розшифровка 2 до формування'!I211</f>
        <v>0</v>
      </c>
      <c r="J52" s="27">
        <f>'Розшифровка 2 до формування'!J211</f>
        <v>0</v>
      </c>
      <c r="K52" s="27">
        <f>'Розшифровка 2 до формування'!K211</f>
        <v>0</v>
      </c>
      <c r="L52" s="110"/>
    </row>
    <row r="53" spans="1:17" s="134" customFormat="1" ht="27" customHeight="1">
      <c r="A53" s="132"/>
      <c r="B53" s="144" t="s">
        <v>355</v>
      </c>
      <c r="C53" s="126"/>
      <c r="D53" s="27">
        <v>28.8</v>
      </c>
      <c r="E53" s="65">
        <v>107.2</v>
      </c>
      <c r="F53" s="27">
        <f>'Розшифровка 2 до формування'!F24</f>
        <v>0</v>
      </c>
      <c r="G53" s="27">
        <f>'Розшифровка 2 до формування'!G24</f>
        <v>107.2</v>
      </c>
      <c r="H53" s="27">
        <f>'Розшифровка 2 до формування'!H24</f>
        <v>32.200000000000003</v>
      </c>
      <c r="I53" s="27">
        <f>'Розшифровка 2 до формування'!I24</f>
        <v>32.200000000000003</v>
      </c>
      <c r="J53" s="27">
        <f>'Розшифровка 2 до формування'!J24</f>
        <v>10.6</v>
      </c>
      <c r="K53" s="27">
        <f>'Розшифровка 2 до формування'!K24</f>
        <v>32.200000000000003</v>
      </c>
      <c r="L53" s="110"/>
    </row>
    <row r="54" spans="1:17" s="134" customFormat="1" ht="21.75" hidden="1" customHeight="1">
      <c r="A54" s="132"/>
      <c r="B54" s="145" t="s">
        <v>421</v>
      </c>
      <c r="C54" s="126"/>
      <c r="D54" s="65"/>
      <c r="E54" s="65"/>
      <c r="F54" s="65"/>
      <c r="G54" s="27">
        <f t="shared" si="7"/>
        <v>0</v>
      </c>
      <c r="H54" s="27"/>
      <c r="I54" s="27"/>
      <c r="J54" s="139"/>
      <c r="K54" s="139"/>
      <c r="L54" s="110"/>
    </row>
    <row r="55" spans="1:17" s="134" customFormat="1" ht="24.75" hidden="1" customHeight="1">
      <c r="A55" s="132"/>
      <c r="B55" s="145" t="s">
        <v>323</v>
      </c>
      <c r="C55" s="126"/>
      <c r="D55" s="65"/>
      <c r="E55" s="65"/>
      <c r="F55" s="65"/>
      <c r="G55" s="27">
        <f t="shared" si="7"/>
        <v>0</v>
      </c>
      <c r="H55" s="28"/>
      <c r="I55" s="28"/>
      <c r="J55" s="28"/>
      <c r="K55" s="28"/>
      <c r="L55" s="110"/>
    </row>
    <row r="56" spans="1:17" s="134" customFormat="1" ht="24.75" hidden="1" customHeight="1">
      <c r="A56" s="132"/>
      <c r="B56" s="145" t="s">
        <v>353</v>
      </c>
      <c r="C56" s="126"/>
      <c r="D56" s="65"/>
      <c r="E56" s="65"/>
      <c r="F56" s="65"/>
      <c r="G56" s="27">
        <f t="shared" si="7"/>
        <v>0</v>
      </c>
      <c r="H56" s="28"/>
      <c r="I56" s="28"/>
      <c r="J56" s="28"/>
      <c r="K56" s="28"/>
      <c r="L56" s="110"/>
    </row>
    <row r="57" spans="1:17" s="134" customFormat="1" ht="24.75" hidden="1" customHeight="1">
      <c r="A57" s="146"/>
      <c r="B57" s="147" t="s">
        <v>364</v>
      </c>
      <c r="C57" s="126"/>
      <c r="D57" s="65">
        <v>0</v>
      </c>
      <c r="E57" s="65"/>
      <c r="F57" s="65"/>
      <c r="G57" s="27">
        <f t="shared" si="7"/>
        <v>0</v>
      </c>
      <c r="H57" s="28"/>
      <c r="I57" s="28"/>
      <c r="J57" s="28"/>
      <c r="K57" s="28"/>
      <c r="L57" s="110"/>
    </row>
    <row r="58" spans="1:17" s="134" customFormat="1" ht="24.75" hidden="1" customHeight="1">
      <c r="A58" s="132"/>
      <c r="B58" s="145" t="s">
        <v>247</v>
      </c>
      <c r="C58" s="126"/>
      <c r="D58" s="65"/>
      <c r="E58" s="65">
        <v>0</v>
      </c>
      <c r="F58" s="65"/>
      <c r="G58" s="27">
        <f t="shared" si="7"/>
        <v>0</v>
      </c>
      <c r="H58" s="28"/>
      <c r="I58" s="28"/>
      <c r="J58" s="28"/>
      <c r="K58" s="28"/>
      <c r="L58" s="110"/>
    </row>
    <row r="59" spans="1:17" s="134" customFormat="1" ht="24.75" hidden="1" customHeight="1">
      <c r="A59" s="132"/>
      <c r="B59" s="145" t="s">
        <v>371</v>
      </c>
      <c r="C59" s="126"/>
      <c r="D59" s="65"/>
      <c r="E59" s="65"/>
      <c r="F59" s="65"/>
      <c r="G59" s="27">
        <f t="shared" si="7"/>
        <v>0</v>
      </c>
      <c r="H59" s="28"/>
      <c r="I59" s="28"/>
      <c r="J59" s="28"/>
      <c r="K59" s="28"/>
      <c r="L59" s="110"/>
    </row>
    <row r="60" spans="1:17" s="134" customFormat="1" ht="24.75" customHeight="1">
      <c r="A60" s="132"/>
      <c r="B60" s="145" t="s">
        <v>234</v>
      </c>
      <c r="C60" s="126"/>
      <c r="D60" s="65"/>
      <c r="E60" s="65"/>
      <c r="F60" s="65">
        <f>'Розшифровка 2 до формування'!F224</f>
        <v>6.9</v>
      </c>
      <c r="G60" s="65">
        <f>'Розшифровка 2 до формування'!G224</f>
        <v>24.6</v>
      </c>
      <c r="H60" s="65">
        <f>'Розшифровка 2 до формування'!H224</f>
        <v>5.6</v>
      </c>
      <c r="I60" s="65">
        <f>'Розшифровка 2 до формування'!I224</f>
        <v>0</v>
      </c>
      <c r="J60" s="65">
        <f>'Розшифровка 2 до формування'!J224</f>
        <v>4</v>
      </c>
      <c r="K60" s="65">
        <f>'Розшифровка 2 до формування'!K224</f>
        <v>15</v>
      </c>
      <c r="L60" s="110"/>
    </row>
    <row r="61" spans="1:17" s="134" customFormat="1" ht="24.75" hidden="1" customHeight="1">
      <c r="A61" s="132"/>
      <c r="B61" s="138" t="s">
        <v>426</v>
      </c>
      <c r="C61" s="126"/>
      <c r="D61" s="65"/>
      <c r="E61" s="65"/>
      <c r="F61" s="65"/>
      <c r="G61" s="27">
        <f t="shared" si="7"/>
        <v>0</v>
      </c>
      <c r="H61" s="28"/>
      <c r="I61" s="28"/>
      <c r="J61" s="28"/>
      <c r="K61" s="28"/>
      <c r="L61" s="110"/>
    </row>
    <row r="62" spans="1:17" s="134" customFormat="1" ht="24.75" customHeight="1">
      <c r="A62" s="132"/>
      <c r="B62" s="145" t="s">
        <v>427</v>
      </c>
      <c r="C62" s="126"/>
      <c r="D62" s="65">
        <v>165.7</v>
      </c>
      <c r="E62" s="65">
        <v>144</v>
      </c>
      <c r="F62" s="65"/>
      <c r="G62" s="27">
        <f t="shared" si="7"/>
        <v>0</v>
      </c>
      <c r="H62" s="27"/>
      <c r="I62" s="27"/>
      <c r="J62" s="27"/>
      <c r="K62" s="27"/>
      <c r="L62" s="110"/>
    </row>
    <row r="63" spans="1:17" s="134" customFormat="1" ht="24.75" customHeight="1">
      <c r="A63" s="132"/>
      <c r="B63" s="145" t="s">
        <v>334</v>
      </c>
      <c r="C63" s="126"/>
      <c r="D63" s="148">
        <v>170.5</v>
      </c>
      <c r="E63" s="148"/>
      <c r="F63" s="148"/>
      <c r="G63" s="27">
        <f t="shared" si="7"/>
        <v>0</v>
      </c>
      <c r="H63" s="149"/>
      <c r="I63" s="149"/>
      <c r="J63" s="149"/>
      <c r="K63" s="149"/>
      <c r="L63" s="110"/>
    </row>
    <row r="64" spans="1:17" s="134" customFormat="1" ht="24.75" hidden="1" customHeight="1">
      <c r="A64" s="132"/>
      <c r="B64" s="133" t="s">
        <v>354</v>
      </c>
      <c r="C64" s="126"/>
      <c r="D64" s="65"/>
      <c r="E64" s="65">
        <v>0</v>
      </c>
      <c r="F64" s="65"/>
      <c r="G64" s="27">
        <f t="shared" ref="G64:G70" si="9">SUM(H64:K64)</f>
        <v>0</v>
      </c>
      <c r="H64" s="27"/>
      <c r="I64" s="27"/>
      <c r="J64" s="27"/>
      <c r="K64" s="27"/>
      <c r="L64" s="110"/>
    </row>
    <row r="65" spans="1:17" s="134" customFormat="1" ht="24.75" customHeight="1">
      <c r="A65" s="132"/>
      <c r="B65" s="150" t="s">
        <v>234</v>
      </c>
      <c r="C65" s="126"/>
      <c r="D65" s="65">
        <v>530</v>
      </c>
      <c r="E65" s="65">
        <v>34</v>
      </c>
      <c r="F65" s="65"/>
      <c r="G65" s="27">
        <f t="shared" si="9"/>
        <v>0</v>
      </c>
      <c r="H65" s="27"/>
      <c r="I65" s="27"/>
      <c r="J65" s="27"/>
      <c r="K65" s="27"/>
      <c r="L65" s="110"/>
    </row>
    <row r="66" spans="1:17" s="134" customFormat="1" ht="24.75" hidden="1" customHeight="1">
      <c r="A66" s="132"/>
      <c r="B66" s="150" t="s">
        <v>324</v>
      </c>
      <c r="C66" s="126"/>
      <c r="D66" s="65"/>
      <c r="E66" s="65"/>
      <c r="F66" s="65"/>
      <c r="G66" s="27">
        <f t="shared" si="9"/>
        <v>0</v>
      </c>
      <c r="H66" s="27"/>
      <c r="I66" s="27"/>
      <c r="J66" s="27"/>
      <c r="K66" s="27"/>
      <c r="L66" s="110"/>
    </row>
    <row r="67" spans="1:17" s="134" customFormat="1" ht="24.75" hidden="1" customHeight="1">
      <c r="A67" s="132"/>
      <c r="B67" s="150" t="s">
        <v>235</v>
      </c>
      <c r="C67" s="126"/>
      <c r="D67" s="65"/>
      <c r="E67" s="65"/>
      <c r="F67" s="65"/>
      <c r="G67" s="27">
        <f t="shared" si="9"/>
        <v>0</v>
      </c>
      <c r="H67" s="27"/>
      <c r="I67" s="27"/>
      <c r="J67" s="27"/>
      <c r="K67" s="27"/>
      <c r="L67" s="110"/>
    </row>
    <row r="68" spans="1:17" s="134" customFormat="1" ht="24.75" hidden="1" customHeight="1">
      <c r="A68" s="132"/>
      <c r="B68" s="150" t="s">
        <v>266</v>
      </c>
      <c r="C68" s="126"/>
      <c r="D68" s="65"/>
      <c r="E68" s="65"/>
      <c r="F68" s="65"/>
      <c r="G68" s="27">
        <f t="shared" si="9"/>
        <v>0</v>
      </c>
      <c r="H68" s="27"/>
      <c r="I68" s="27"/>
      <c r="J68" s="27"/>
      <c r="K68" s="27"/>
      <c r="L68" s="110"/>
    </row>
    <row r="69" spans="1:17" s="134" customFormat="1" ht="27" hidden="1" customHeight="1">
      <c r="A69" s="132"/>
      <c r="B69" s="150" t="s">
        <v>239</v>
      </c>
      <c r="C69" s="126"/>
      <c r="D69" s="65"/>
      <c r="E69" s="65">
        <v>0</v>
      </c>
      <c r="F69" s="65"/>
      <c r="G69" s="27">
        <f t="shared" si="9"/>
        <v>0</v>
      </c>
      <c r="H69" s="27"/>
      <c r="I69" s="27"/>
      <c r="J69" s="139"/>
      <c r="K69" s="139"/>
      <c r="L69" s="110"/>
    </row>
    <row r="70" spans="1:17" s="134" customFormat="1" ht="28.5" hidden="1" customHeight="1">
      <c r="A70" s="132"/>
      <c r="B70" s="150" t="s">
        <v>240</v>
      </c>
      <c r="C70" s="126"/>
      <c r="D70" s="65"/>
      <c r="E70" s="65"/>
      <c r="F70" s="65"/>
      <c r="G70" s="27">
        <f t="shared" si="9"/>
        <v>0</v>
      </c>
      <c r="H70" s="27"/>
      <c r="I70" s="27"/>
      <c r="J70" s="139"/>
      <c r="K70" s="139"/>
      <c r="L70" s="110"/>
    </row>
    <row r="71" spans="1:17" s="134" customFormat="1" ht="31.5" customHeight="1">
      <c r="A71" s="289" t="s">
        <v>177</v>
      </c>
      <c r="B71" s="290"/>
      <c r="C71" s="141">
        <v>1025</v>
      </c>
      <c r="D71" s="127">
        <f t="shared" ref="D71:K71" si="10">SUM(D72:D114)</f>
        <v>6120.2999999999993</v>
      </c>
      <c r="E71" s="127">
        <f t="shared" si="10"/>
        <v>8514.6999999999989</v>
      </c>
      <c r="F71" s="127">
        <f t="shared" si="10"/>
        <v>8480.4</v>
      </c>
      <c r="G71" s="127">
        <f t="shared" si="10"/>
        <v>8575.2999999999993</v>
      </c>
      <c r="H71" s="127">
        <f t="shared" si="10"/>
        <v>2665.1000000000004</v>
      </c>
      <c r="I71" s="127">
        <f t="shared" si="10"/>
        <v>1769.3000000000004</v>
      </c>
      <c r="J71" s="127">
        <f t="shared" si="10"/>
        <v>1130.1000000000004</v>
      </c>
      <c r="K71" s="127">
        <f t="shared" si="10"/>
        <v>3010.7999999999997</v>
      </c>
      <c r="L71" s="128"/>
      <c r="M71" s="143"/>
      <c r="N71" s="143"/>
      <c r="O71" s="143"/>
      <c r="P71" s="151"/>
      <c r="Q71" s="143"/>
    </row>
    <row r="72" spans="1:17" s="134" customFormat="1" ht="29.25" customHeight="1">
      <c r="A72" s="132"/>
      <c r="B72" s="130" t="s">
        <v>326</v>
      </c>
      <c r="C72" s="141"/>
      <c r="D72" s="27">
        <v>8.3000000000000007</v>
      </c>
      <c r="E72" s="27">
        <v>21.9</v>
      </c>
      <c r="F72" s="27">
        <f>'Розшифровка 2 до формування'!F28</f>
        <v>45.7</v>
      </c>
      <c r="G72" s="27">
        <f>'Розшифровка 2 до формування'!G28</f>
        <v>48</v>
      </c>
      <c r="H72" s="27">
        <f>'Розшифровка 2 до формування'!H28</f>
        <v>12</v>
      </c>
      <c r="I72" s="27">
        <f>'Розшифровка 2 до формування'!I28</f>
        <v>12</v>
      </c>
      <c r="J72" s="27">
        <f>'Розшифровка 2 до формування'!J28</f>
        <v>12</v>
      </c>
      <c r="K72" s="27">
        <f>'Розшифровка 2 до формування'!K28</f>
        <v>12</v>
      </c>
      <c r="L72" s="110"/>
    </row>
    <row r="73" spans="1:17" s="134" customFormat="1" ht="24" customHeight="1">
      <c r="A73" s="132"/>
      <c r="B73" s="130" t="s">
        <v>325</v>
      </c>
      <c r="C73" s="141"/>
      <c r="D73" s="27">
        <v>30.7</v>
      </c>
      <c r="E73" s="27">
        <v>11.6</v>
      </c>
      <c r="F73" s="27">
        <f>'Розшифровка 2 до формування'!F126</f>
        <v>4.8</v>
      </c>
      <c r="G73" s="27">
        <f>'Розшифровка 2 до формування'!G126</f>
        <v>4.8</v>
      </c>
      <c r="H73" s="27">
        <f>'Розшифровка 2 до формування'!H126</f>
        <v>1.2</v>
      </c>
      <c r="I73" s="27">
        <f>'Розшифровка 2 до формування'!I126</f>
        <v>1.2</v>
      </c>
      <c r="J73" s="27">
        <f>'Розшифровка 2 до формування'!J126</f>
        <v>1.2</v>
      </c>
      <c r="K73" s="27">
        <f>'Розшифровка 2 до формування'!K126</f>
        <v>1.2</v>
      </c>
      <c r="L73" s="110"/>
    </row>
    <row r="74" spans="1:17" s="134" customFormat="1" ht="29.25" customHeight="1">
      <c r="A74" s="132"/>
      <c r="B74" s="130" t="s">
        <v>327</v>
      </c>
      <c r="C74" s="141"/>
      <c r="D74" s="27">
        <v>1.7</v>
      </c>
      <c r="E74" s="27">
        <v>19.2</v>
      </c>
      <c r="F74" s="27">
        <f>'Розшифровка 2 до формування'!F32</f>
        <v>15.7</v>
      </c>
      <c r="G74" s="27">
        <f>'Розшифровка 2 до формування'!G32</f>
        <v>19.2</v>
      </c>
      <c r="H74" s="27">
        <f>'Розшифровка 2 до формування'!H32</f>
        <v>5.3</v>
      </c>
      <c r="I74" s="27">
        <f>'Розшифровка 2 до формування'!I32</f>
        <v>5.3</v>
      </c>
      <c r="J74" s="27">
        <f>'Розшифровка 2 до формування'!J32</f>
        <v>3.3</v>
      </c>
      <c r="K74" s="27">
        <f>'Розшифровка 2 до формування'!K32</f>
        <v>5.3</v>
      </c>
      <c r="L74" s="110"/>
    </row>
    <row r="75" spans="1:17" s="134" customFormat="1" ht="30.75" customHeight="1">
      <c r="A75" s="132"/>
      <c r="B75" s="130" t="s">
        <v>328</v>
      </c>
      <c r="C75" s="141"/>
      <c r="D75" s="27"/>
      <c r="E75" s="27">
        <v>79.2</v>
      </c>
      <c r="F75" s="27">
        <f>'Розшифровка 2 до формування'!F33</f>
        <v>206.6</v>
      </c>
      <c r="G75" s="27">
        <f>'Розшифровка 2 до формування'!G33</f>
        <v>208</v>
      </c>
      <c r="H75" s="27">
        <f>'Розшифровка 2 до формування'!H33</f>
        <v>52</v>
      </c>
      <c r="I75" s="27">
        <f>'Розшифровка 2 до формування'!I33</f>
        <v>52</v>
      </c>
      <c r="J75" s="27">
        <f>'Розшифровка 2 до формування'!J33</f>
        <v>52</v>
      </c>
      <c r="K75" s="27">
        <f>'Розшифровка 2 до формування'!K33</f>
        <v>52</v>
      </c>
      <c r="L75" s="110"/>
    </row>
    <row r="76" spans="1:17" s="134" customFormat="1" ht="24" customHeight="1">
      <c r="A76" s="132"/>
      <c r="B76" s="130" t="s">
        <v>329</v>
      </c>
      <c r="C76" s="141"/>
      <c r="D76" s="27">
        <v>14.4</v>
      </c>
      <c r="E76" s="27">
        <v>28.8</v>
      </c>
      <c r="F76" s="27">
        <f>'Розшифровка 2 до формування'!F34</f>
        <v>41.5</v>
      </c>
      <c r="G76" s="27">
        <f>'Розшифровка 2 до формування'!G34</f>
        <v>44</v>
      </c>
      <c r="H76" s="27">
        <f>'Розшифровка 2 до формування'!H34</f>
        <v>11</v>
      </c>
      <c r="I76" s="27">
        <f>'Розшифровка 2 до формування'!I34</f>
        <v>11</v>
      </c>
      <c r="J76" s="27">
        <f>'Розшифровка 2 до формування'!J34</f>
        <v>11</v>
      </c>
      <c r="K76" s="27">
        <f>'Розшифровка 2 до формування'!K34</f>
        <v>11</v>
      </c>
      <c r="L76" s="110"/>
    </row>
    <row r="77" spans="1:17" s="134" customFormat="1" ht="26.25" customHeight="1">
      <c r="A77" s="132"/>
      <c r="B77" s="130" t="s">
        <v>330</v>
      </c>
      <c r="C77" s="141"/>
      <c r="D77" s="27">
        <v>13.8</v>
      </c>
      <c r="E77" s="27">
        <v>27.6</v>
      </c>
      <c r="F77" s="27">
        <f>'Розшифровка 2 до формування'!F35</f>
        <v>94.5</v>
      </c>
      <c r="G77" s="27">
        <f>'Розшифровка 2 до формування'!G35</f>
        <v>100</v>
      </c>
      <c r="H77" s="27">
        <f>'Розшифровка 2 до формування'!H35</f>
        <v>25</v>
      </c>
      <c r="I77" s="27">
        <f>'Розшифровка 2 до формування'!I35</f>
        <v>25</v>
      </c>
      <c r="J77" s="27">
        <f>'Розшифровка 2 до формування'!J35</f>
        <v>25</v>
      </c>
      <c r="K77" s="27">
        <f>'Розшифровка 2 до формування'!K35</f>
        <v>25</v>
      </c>
      <c r="L77" s="110"/>
    </row>
    <row r="78" spans="1:17" s="134" customFormat="1" ht="24.75" customHeight="1">
      <c r="A78" s="132"/>
      <c r="B78" s="130" t="s">
        <v>331</v>
      </c>
      <c r="C78" s="141"/>
      <c r="D78" s="27">
        <v>22</v>
      </c>
      <c r="E78" s="27">
        <v>44</v>
      </c>
      <c r="F78" s="27">
        <f>'Розшифровка 2 до формування'!F36</f>
        <v>44.9</v>
      </c>
      <c r="G78" s="27">
        <f>'Розшифровка 2 до формування'!G36</f>
        <v>48</v>
      </c>
      <c r="H78" s="27">
        <f>'Розшифровка 2 до формування'!H36</f>
        <v>12</v>
      </c>
      <c r="I78" s="27">
        <f>'Розшифровка 2 до формування'!I36</f>
        <v>12</v>
      </c>
      <c r="J78" s="27">
        <f>'Розшифровка 2 до формування'!J36</f>
        <v>12</v>
      </c>
      <c r="K78" s="27">
        <f>'Розшифровка 2 до формування'!K36</f>
        <v>12</v>
      </c>
      <c r="L78" s="110"/>
    </row>
    <row r="79" spans="1:17" s="134" customFormat="1" ht="24.75" customHeight="1">
      <c r="A79" s="132"/>
      <c r="B79" s="130" t="s">
        <v>361</v>
      </c>
      <c r="C79" s="141"/>
      <c r="D79" s="27">
        <v>2.5</v>
      </c>
      <c r="E79" s="27">
        <v>7.5</v>
      </c>
      <c r="F79" s="27">
        <f>'Розшифровка 2 до формування'!F37</f>
        <v>3.2</v>
      </c>
      <c r="G79" s="27">
        <f>'Розшифровка 2 до формування'!G37</f>
        <v>7.5</v>
      </c>
      <c r="H79" s="27">
        <f>'Розшифровка 2 до формування'!H37</f>
        <v>0</v>
      </c>
      <c r="I79" s="27">
        <f>'Розшифровка 2 до формування'!I37</f>
        <v>2.5</v>
      </c>
      <c r="J79" s="27">
        <f>'Розшифровка 2 до формування'!J37</f>
        <v>2.5</v>
      </c>
      <c r="K79" s="27">
        <f>'Розшифровка 2 до формування'!K37</f>
        <v>2.5</v>
      </c>
      <c r="L79" s="110"/>
    </row>
    <row r="80" spans="1:17" s="134" customFormat="1" ht="26.25" customHeight="1">
      <c r="A80" s="132"/>
      <c r="B80" s="130" t="s">
        <v>233</v>
      </c>
      <c r="C80" s="141"/>
      <c r="D80" s="27">
        <v>139.4</v>
      </c>
      <c r="E80" s="27">
        <v>174</v>
      </c>
      <c r="F80" s="27">
        <f>'Розшифровка 2 до формування'!F40</f>
        <v>142.80000000000001</v>
      </c>
      <c r="G80" s="27">
        <f>'Розшифровка 2 до формування'!G40</f>
        <v>174</v>
      </c>
      <c r="H80" s="27">
        <f>'Розшифровка 2 до формування'!H40</f>
        <v>43.8</v>
      </c>
      <c r="I80" s="27">
        <f>'Розшифровка 2 до формування'!I40</f>
        <v>43.4</v>
      </c>
      <c r="J80" s="27">
        <f>'Розшифровка 2 до формування'!J40</f>
        <v>43.4</v>
      </c>
      <c r="K80" s="27">
        <f>'Розшифровка 2 до формування'!K40</f>
        <v>43.4</v>
      </c>
      <c r="L80" s="110"/>
    </row>
    <row r="81" spans="1:12" s="134" customFormat="1" ht="26.25" customHeight="1">
      <c r="A81" s="132"/>
      <c r="B81" s="130" t="s">
        <v>332</v>
      </c>
      <c r="C81" s="141"/>
      <c r="D81" s="27">
        <v>0.2</v>
      </c>
      <c r="E81" s="27">
        <v>3.6</v>
      </c>
      <c r="F81" s="27">
        <f>'Розшифровка 2 до формування'!F41+'Розшифровка 2 до формування'!F177</f>
        <v>4.7</v>
      </c>
      <c r="G81" s="27">
        <f>'Розшифровка 2 до формування'!G41+'Розшифровка 2 до формування'!G177</f>
        <v>9.1999999999999993</v>
      </c>
      <c r="H81" s="27">
        <f>'Розшифровка 2 до формування'!H41+'Розшифровка 2 до формування'!H177</f>
        <v>2.2999999999999998</v>
      </c>
      <c r="I81" s="27">
        <f>'Розшифровка 2 до формування'!I41+'Розшифровка 2 до формування'!I177</f>
        <v>2.2999999999999998</v>
      </c>
      <c r="J81" s="27">
        <f>'Розшифровка 2 до формування'!J41+'Розшифровка 2 до формування'!J177</f>
        <v>2.2999999999999998</v>
      </c>
      <c r="K81" s="27">
        <f>'Розшифровка 2 до формування'!K41+'Розшифровка 2 до формування'!K177</f>
        <v>2.2999999999999998</v>
      </c>
      <c r="L81" s="110"/>
    </row>
    <row r="82" spans="1:12" s="134" customFormat="1" ht="25.5" customHeight="1">
      <c r="A82" s="132"/>
      <c r="B82" s="135" t="s">
        <v>539</v>
      </c>
      <c r="C82" s="141"/>
      <c r="D82" s="27"/>
      <c r="E82" s="27"/>
      <c r="F82" s="27">
        <f>'Розшифровка 2 до формування'!F45</f>
        <v>253.1</v>
      </c>
      <c r="G82" s="27">
        <f>'Розшифровка 2 до формування'!G45</f>
        <v>0</v>
      </c>
      <c r="H82" s="27">
        <f>'Розшифровка 2 до формування'!H45</f>
        <v>0</v>
      </c>
      <c r="I82" s="27">
        <f>'Розшифровка 2 до формування'!I45</f>
        <v>0</v>
      </c>
      <c r="J82" s="27">
        <f>'Розшифровка 2 до формування'!J45</f>
        <v>0</v>
      </c>
      <c r="K82" s="27">
        <f>'Розшифровка 2 до формування'!K45</f>
        <v>0</v>
      </c>
      <c r="L82" s="110"/>
    </row>
    <row r="83" spans="1:12" s="134" customFormat="1" ht="27.75" customHeight="1">
      <c r="A83" s="132"/>
      <c r="B83" s="135" t="s">
        <v>543</v>
      </c>
      <c r="C83" s="141"/>
      <c r="D83" s="27"/>
      <c r="E83" s="27"/>
      <c r="F83" s="27">
        <f>'Розшифровка 2 до формування'!F42</f>
        <v>1.5</v>
      </c>
      <c r="G83" s="27">
        <f>'Розшифровка 2 до формування'!G42</f>
        <v>0</v>
      </c>
      <c r="H83" s="27">
        <f>'Розшифровка 2 до формування'!H42</f>
        <v>0</v>
      </c>
      <c r="I83" s="27">
        <f>'Розшифровка 2 до формування'!I42</f>
        <v>0</v>
      </c>
      <c r="J83" s="27">
        <f>'Розшифровка 2 до формування'!J42</f>
        <v>0</v>
      </c>
      <c r="K83" s="27">
        <f>'Розшифровка 2 до формування'!K42</f>
        <v>0</v>
      </c>
      <c r="L83" s="110"/>
    </row>
    <row r="84" spans="1:12" s="134" customFormat="1" ht="25.5" customHeight="1">
      <c r="A84" s="132"/>
      <c r="B84" s="152" t="s">
        <v>333</v>
      </c>
      <c r="C84" s="141"/>
      <c r="D84" s="27">
        <v>4.2</v>
      </c>
      <c r="E84" s="27">
        <v>4.8</v>
      </c>
      <c r="F84" s="27">
        <f>'Розшифровка 2 до формування'!F29</f>
        <v>0</v>
      </c>
      <c r="G84" s="27">
        <f>'Розшифровка 2 до формування'!G29</f>
        <v>4.8000000000000007</v>
      </c>
      <c r="H84" s="27">
        <f>'Розшифровка 2 до формування'!H29</f>
        <v>0</v>
      </c>
      <c r="I84" s="27">
        <f>'Розшифровка 2 до формування'!I29</f>
        <v>1.6</v>
      </c>
      <c r="J84" s="27">
        <f>'Розшифровка 2 до формування'!J29</f>
        <v>1.6</v>
      </c>
      <c r="K84" s="27">
        <f>'Розшифровка 2 до формування'!K29</f>
        <v>1.6</v>
      </c>
      <c r="L84" s="110"/>
    </row>
    <row r="85" spans="1:12" s="134" customFormat="1" ht="25.5" hidden="1" customHeight="1">
      <c r="A85" s="132"/>
      <c r="B85" s="130" t="s">
        <v>492</v>
      </c>
      <c r="C85" s="141"/>
      <c r="D85" s="27"/>
      <c r="E85" s="27">
        <v>0</v>
      </c>
      <c r="F85" s="27"/>
      <c r="G85" s="27">
        <f t="shared" ref="G85:G102" si="11">SUM(H85:K85)</f>
        <v>0</v>
      </c>
      <c r="H85" s="27"/>
      <c r="I85" s="27"/>
      <c r="J85" s="27"/>
      <c r="K85" s="27"/>
      <c r="L85" s="110"/>
    </row>
    <row r="86" spans="1:12" s="134" customFormat="1" ht="25.5" customHeight="1">
      <c r="A86" s="132"/>
      <c r="B86" s="152" t="s">
        <v>334</v>
      </c>
      <c r="C86" s="141"/>
      <c r="D86" s="27">
        <v>126.2</v>
      </c>
      <c r="E86" s="27">
        <v>1294.2</v>
      </c>
      <c r="F86" s="27">
        <f>'Розшифровка 2 до формування'!F30+'Розшифровка 2 до формування'!F214</f>
        <v>125</v>
      </c>
      <c r="G86" s="27">
        <f>'Розшифровка 2 до формування'!G30+'Розшифровка 2 до формування'!G214</f>
        <v>657.6</v>
      </c>
      <c r="H86" s="27">
        <f>'Розшифровка 2 до формування'!H30+'Розшифровка 2 до формування'!H214</f>
        <v>164.4</v>
      </c>
      <c r="I86" s="27">
        <f>'Розшифровка 2 до формування'!I30+'Розшифровка 2 до формування'!I214</f>
        <v>164.4</v>
      </c>
      <c r="J86" s="27">
        <f>'Розшифровка 2 до формування'!J30+'Розшифровка 2 до формування'!J214</f>
        <v>164.4</v>
      </c>
      <c r="K86" s="27">
        <f>'Розшифровка 2 до формування'!K30+'Розшифровка 2 до формування'!K214</f>
        <v>164.4</v>
      </c>
      <c r="L86" s="110"/>
    </row>
    <row r="87" spans="1:12" s="134" customFormat="1" ht="41.25" hidden="1" customHeight="1">
      <c r="A87" s="132"/>
      <c r="B87" s="133" t="s">
        <v>244</v>
      </c>
      <c r="C87" s="141"/>
      <c r="D87" s="27"/>
      <c r="E87" s="27"/>
      <c r="F87" s="27"/>
      <c r="G87" s="27">
        <f t="shared" si="11"/>
        <v>0</v>
      </c>
      <c r="H87" s="27"/>
      <c r="I87" s="27"/>
      <c r="J87" s="27"/>
      <c r="K87" s="27"/>
      <c r="L87" s="110"/>
    </row>
    <row r="88" spans="1:12" s="134" customFormat="1" ht="27.75" customHeight="1">
      <c r="A88" s="132"/>
      <c r="B88" s="137" t="s">
        <v>229</v>
      </c>
      <c r="C88" s="141"/>
      <c r="D88" s="27">
        <v>299</v>
      </c>
      <c r="E88" s="27">
        <v>898.5</v>
      </c>
      <c r="F88" s="27">
        <f>'Розшифровка 2 до формування'!F31</f>
        <v>60.6</v>
      </c>
      <c r="G88" s="27">
        <f>'Розшифровка 2 до формування'!G31</f>
        <v>273.5</v>
      </c>
      <c r="H88" s="27">
        <f>'Розшифровка 2 до формування'!H31</f>
        <v>110</v>
      </c>
      <c r="I88" s="27">
        <f>'Розшифровка 2 до формування'!I31</f>
        <v>54.5</v>
      </c>
      <c r="J88" s="27">
        <f>'Розшифровка 2 до формування'!J31</f>
        <v>54.5</v>
      </c>
      <c r="K88" s="27">
        <f>'Розшифровка 2 до формування'!K31</f>
        <v>54.5</v>
      </c>
      <c r="L88" s="110"/>
    </row>
    <row r="89" spans="1:12" s="134" customFormat="1" ht="24.95" customHeight="1">
      <c r="A89" s="146"/>
      <c r="B89" s="147" t="s">
        <v>234</v>
      </c>
      <c r="C89" s="141"/>
      <c r="D89" s="27">
        <v>2.4</v>
      </c>
      <c r="E89" s="27"/>
      <c r="F89" s="27">
        <f>'Розшифровка 2 до формування'!F178</f>
        <v>119.2</v>
      </c>
      <c r="G89" s="27">
        <f>'Розшифровка 2 до формування'!G178</f>
        <v>90</v>
      </c>
      <c r="H89" s="27">
        <f>'Розшифровка 2 до формування'!H178</f>
        <v>20</v>
      </c>
      <c r="I89" s="27">
        <f>'Розшифровка 2 до формування'!I178</f>
        <v>25</v>
      </c>
      <c r="J89" s="27">
        <f>'Розшифровка 2 до формування'!J178</f>
        <v>25</v>
      </c>
      <c r="K89" s="27">
        <f>'Розшифровка 2 до формування'!K178</f>
        <v>20</v>
      </c>
      <c r="L89" s="110"/>
    </row>
    <row r="90" spans="1:12" s="134" customFormat="1" ht="80.25" customHeight="1">
      <c r="A90" s="146"/>
      <c r="B90" s="147" t="s">
        <v>428</v>
      </c>
      <c r="C90" s="141"/>
      <c r="D90" s="27"/>
      <c r="E90" s="27">
        <v>0</v>
      </c>
      <c r="F90" s="27">
        <f>'Розшифровка 2 до формування'!F75</f>
        <v>250</v>
      </c>
      <c r="G90" s="27">
        <f>'Розшифровка 2 до формування'!G75</f>
        <v>350</v>
      </c>
      <c r="H90" s="27">
        <f>'Розшифровка 2 до формування'!H75</f>
        <v>0</v>
      </c>
      <c r="I90" s="27">
        <f>'Розшифровка 2 до формування'!I75</f>
        <v>0</v>
      </c>
      <c r="J90" s="27">
        <f>'Розшифровка 2 до формування'!J75</f>
        <v>0</v>
      </c>
      <c r="K90" s="27">
        <f>'Розшифровка 2 до формування'!K75</f>
        <v>350</v>
      </c>
      <c r="L90" s="110"/>
    </row>
    <row r="91" spans="1:12" s="134" customFormat="1" ht="39" customHeight="1">
      <c r="A91" s="132"/>
      <c r="B91" s="137" t="s">
        <v>462</v>
      </c>
      <c r="C91" s="141"/>
      <c r="D91" s="27">
        <v>9.5</v>
      </c>
      <c r="E91" s="27"/>
      <c r="F91" s="27">
        <f>'Розшифровка 2 до формування'!F44</f>
        <v>43.9</v>
      </c>
      <c r="G91" s="27">
        <f>'Розшифровка 2 до формування'!G44</f>
        <v>38</v>
      </c>
      <c r="H91" s="27">
        <f>'Розшифровка 2 до формування'!H44</f>
        <v>9.5</v>
      </c>
      <c r="I91" s="27">
        <f>'Розшифровка 2 до формування'!I44</f>
        <v>9.5</v>
      </c>
      <c r="J91" s="27">
        <f>'Розшифровка 2 до формування'!J44</f>
        <v>9.5</v>
      </c>
      <c r="K91" s="27">
        <f>'Розшифровка 2 до формування'!K44</f>
        <v>9.5</v>
      </c>
      <c r="L91" s="110"/>
    </row>
    <row r="92" spans="1:12" s="134" customFormat="1" ht="25.5" customHeight="1">
      <c r="A92" s="132"/>
      <c r="B92" s="133" t="s">
        <v>358</v>
      </c>
      <c r="C92" s="141"/>
      <c r="D92" s="27">
        <v>59.4</v>
      </c>
      <c r="E92" s="153">
        <v>98.2</v>
      </c>
      <c r="F92" s="27">
        <f>'Розшифровка 2 до формування'!F38</f>
        <v>39.799999999999997</v>
      </c>
      <c r="G92" s="27">
        <f>'Розшифровка 2 до формування'!G38</f>
        <v>140</v>
      </c>
      <c r="H92" s="27">
        <f>'Розшифровка 2 до формування'!H38</f>
        <v>0</v>
      </c>
      <c r="I92" s="27">
        <f>'Розшифровка 2 до формування'!I38</f>
        <v>140</v>
      </c>
      <c r="J92" s="27">
        <f>'Розшифровка 2 до формування'!J38</f>
        <v>0</v>
      </c>
      <c r="K92" s="27">
        <f>'Розшифровка 2 до формування'!K38</f>
        <v>0</v>
      </c>
      <c r="L92" s="110"/>
    </row>
    <row r="93" spans="1:12" s="134" customFormat="1" ht="24" customHeight="1">
      <c r="A93" s="132"/>
      <c r="B93" s="133" t="s">
        <v>385</v>
      </c>
      <c r="C93" s="141"/>
      <c r="D93" s="27">
        <v>6.6</v>
      </c>
      <c r="E93" s="27"/>
      <c r="F93" s="27"/>
      <c r="G93" s="27">
        <f t="shared" si="11"/>
        <v>0</v>
      </c>
      <c r="H93" s="27"/>
      <c r="I93" s="27"/>
      <c r="J93" s="27"/>
      <c r="K93" s="27"/>
      <c r="L93" s="110"/>
    </row>
    <row r="94" spans="1:12" s="134" customFormat="1" ht="29.25" customHeight="1">
      <c r="A94" s="132"/>
      <c r="B94" s="133" t="s">
        <v>253</v>
      </c>
      <c r="C94" s="141"/>
      <c r="D94" s="27">
        <v>3172.5</v>
      </c>
      <c r="E94" s="27">
        <v>4237.3999999999996</v>
      </c>
      <c r="F94" s="27">
        <f>'Розшифровка 2 до формування'!F79+'Розшифровка 2 до формування'!F122</f>
        <v>4234.5</v>
      </c>
      <c r="G94" s="27">
        <f>'Розшифровка 2 до формування'!G79+'Розшифровка 2 до формування'!G122</f>
        <v>4087.3</v>
      </c>
      <c r="H94" s="27">
        <f>'Розшифровка 2 до формування'!H79+'Розшифровка 2 до формування'!H122</f>
        <v>1617.8</v>
      </c>
      <c r="I94" s="27">
        <f>'Розшифровка 2 до формування'!I79+'Розшифровка 2 до формування'!I122</f>
        <v>672.90000000000009</v>
      </c>
      <c r="J94" s="27">
        <f>'Розшифровка 2 до формування'!J79+'Розшифровка 2 до формування'!J122</f>
        <v>228.5</v>
      </c>
      <c r="K94" s="27">
        <f>'Розшифровка 2 до формування'!K79+'Розшифровка 2 до формування'!K122</f>
        <v>1568.1</v>
      </c>
      <c r="L94" s="110"/>
    </row>
    <row r="95" spans="1:12" s="134" customFormat="1" ht="27.75" customHeight="1">
      <c r="A95" s="132"/>
      <c r="B95" s="133" t="s">
        <v>251</v>
      </c>
      <c r="C95" s="141"/>
      <c r="D95" s="27">
        <v>153.4</v>
      </c>
      <c r="E95" s="27">
        <v>165.2</v>
      </c>
      <c r="F95" s="27">
        <f>'Розшифровка 2 до формування'!F80+'Розшифровка 2 до формування'!F123</f>
        <v>158.5</v>
      </c>
      <c r="G95" s="27">
        <f>'Розшифровка 2 до формування'!G80+'Розшифровка 2 до формування'!G123</f>
        <v>155.1</v>
      </c>
      <c r="H95" s="27">
        <f>'Розшифровка 2 до формування'!H80+'Розшифровка 2 до формування'!H123</f>
        <v>32.799999999999997</v>
      </c>
      <c r="I95" s="27">
        <f>'Розшифровка 2 до формування'!I80+'Розшифровка 2 до формування'!I123</f>
        <v>37.5</v>
      </c>
      <c r="J95" s="27">
        <f>'Розшифровка 2 до формування'!J80+'Розшифровка 2 до формування'!J123</f>
        <v>41.7</v>
      </c>
      <c r="K95" s="27">
        <f>'Розшифровка 2 до формування'!K80+'Розшифровка 2 до формування'!K123</f>
        <v>43.1</v>
      </c>
      <c r="L95" s="110"/>
    </row>
    <row r="96" spans="1:12" s="134" customFormat="1" ht="24" customHeight="1">
      <c r="A96" s="132"/>
      <c r="B96" s="133" t="s">
        <v>252</v>
      </c>
      <c r="C96" s="141"/>
      <c r="D96" s="27">
        <v>1005.1</v>
      </c>
      <c r="E96" s="27">
        <v>1252.4000000000001</v>
      </c>
      <c r="F96" s="27">
        <f>'Розшифровка 2 до формування'!F81+'Розшифровка 2 до формування'!F124</f>
        <v>1627</v>
      </c>
      <c r="G96" s="27">
        <f>'Розшифровка 2 до формування'!G81+'Розшифровка 2 до формування'!G124</f>
        <v>1607.4</v>
      </c>
      <c r="H96" s="27">
        <f>'Розшифровка 2 до формування'!H81+'Розшифровка 2 до формування'!H124</f>
        <v>435.40000000000003</v>
      </c>
      <c r="I96" s="27">
        <f>'Розшифровка 2 до формування'!I81+'Розшифровка 2 до формування'!I124</f>
        <v>383.6</v>
      </c>
      <c r="J96" s="27">
        <f>'Розшифровка 2 до формування'!J81+'Розшифровка 2 до формування'!J124</f>
        <v>303.40000000000003</v>
      </c>
      <c r="K96" s="27">
        <f>'Розшифровка 2 до формування'!K81+'Розшифровка 2 до формування'!K124</f>
        <v>485</v>
      </c>
      <c r="L96" s="110"/>
    </row>
    <row r="97" spans="1:12" s="134" customFormat="1" ht="24" customHeight="1">
      <c r="A97" s="132"/>
      <c r="B97" s="133" t="s">
        <v>243</v>
      </c>
      <c r="C97" s="141"/>
      <c r="D97" s="27">
        <v>63.3</v>
      </c>
      <c r="E97" s="27">
        <v>94.3</v>
      </c>
      <c r="F97" s="27">
        <f>'Розшифровка 2 до формування'!F82+'Розшифровка 2 до формування'!F125</f>
        <v>96.399999999999991</v>
      </c>
      <c r="G97" s="27">
        <f>'Розшифровка 2 до формування'!G82+'Розшифровка 2 до формування'!G125</f>
        <v>96.100000000000009</v>
      </c>
      <c r="H97" s="27">
        <f>'Розшифровка 2 до формування'!H82+'Розшифровка 2 до формування'!H125</f>
        <v>19.900000000000002</v>
      </c>
      <c r="I97" s="27">
        <f>'Розшифровка 2 до формування'!I82+'Розшифровка 2 до формування'!I125</f>
        <v>22.900000000000002</v>
      </c>
      <c r="J97" s="27">
        <f>'Розшифровка 2 до формування'!J82+'Розшифровка 2 до формування'!J125</f>
        <v>26.1</v>
      </c>
      <c r="K97" s="27">
        <f>'Розшифровка 2 до формування'!K82+'Розшифровка 2 до формування'!K125</f>
        <v>27.2</v>
      </c>
      <c r="L97" s="110"/>
    </row>
    <row r="98" spans="1:12" s="134" customFormat="1" ht="28.5" hidden="1" customHeight="1">
      <c r="A98" s="132"/>
      <c r="B98" s="133" t="s">
        <v>362</v>
      </c>
      <c r="C98" s="141"/>
      <c r="D98" s="27"/>
      <c r="E98" s="27"/>
      <c r="F98" s="27"/>
      <c r="G98" s="27">
        <f t="shared" si="11"/>
        <v>0</v>
      </c>
      <c r="H98" s="27"/>
      <c r="I98" s="27"/>
      <c r="J98" s="27"/>
      <c r="K98" s="27"/>
      <c r="L98" s="110"/>
    </row>
    <row r="99" spans="1:12" s="134" customFormat="1" ht="38.25" customHeight="1">
      <c r="A99" s="132"/>
      <c r="B99" s="133" t="s">
        <v>374</v>
      </c>
      <c r="C99" s="141"/>
      <c r="D99" s="27">
        <v>149.69999999999999</v>
      </c>
      <c r="E99" s="27"/>
      <c r="F99" s="27"/>
      <c r="G99" s="27">
        <f t="shared" si="11"/>
        <v>0</v>
      </c>
      <c r="H99" s="27"/>
      <c r="I99" s="27"/>
      <c r="J99" s="27"/>
      <c r="K99" s="27"/>
      <c r="L99" s="110"/>
    </row>
    <row r="100" spans="1:12" s="134" customFormat="1" ht="23.25" customHeight="1">
      <c r="A100" s="132"/>
      <c r="B100" s="133" t="s">
        <v>375</v>
      </c>
      <c r="C100" s="141"/>
      <c r="D100" s="27">
        <v>222.9</v>
      </c>
      <c r="E100" s="27"/>
      <c r="F100" s="27"/>
      <c r="G100" s="27">
        <f t="shared" si="11"/>
        <v>0</v>
      </c>
      <c r="H100" s="27"/>
      <c r="I100" s="27"/>
      <c r="J100" s="27"/>
      <c r="K100" s="27"/>
      <c r="L100" s="110"/>
    </row>
    <row r="101" spans="1:12" s="134" customFormat="1" ht="26.25" hidden="1" customHeight="1">
      <c r="A101" s="132"/>
      <c r="B101" s="133" t="s">
        <v>356</v>
      </c>
      <c r="C101" s="141"/>
      <c r="D101" s="27"/>
      <c r="E101" s="27"/>
      <c r="F101" s="27"/>
      <c r="G101" s="27">
        <f t="shared" si="11"/>
        <v>0</v>
      </c>
      <c r="H101" s="27"/>
      <c r="I101" s="27"/>
      <c r="J101" s="27"/>
      <c r="K101" s="27"/>
      <c r="L101" s="110"/>
    </row>
    <row r="102" spans="1:12" s="134" customFormat="1" ht="26.25" hidden="1" customHeight="1">
      <c r="A102" s="287" t="s">
        <v>336</v>
      </c>
      <c r="B102" s="288"/>
      <c r="C102" s="141"/>
      <c r="D102" s="27"/>
      <c r="E102" s="27"/>
      <c r="F102" s="27"/>
      <c r="G102" s="27">
        <f t="shared" si="11"/>
        <v>0</v>
      </c>
      <c r="H102" s="27"/>
      <c r="I102" s="27"/>
      <c r="J102" s="27"/>
      <c r="K102" s="27"/>
      <c r="L102" s="110"/>
    </row>
    <row r="103" spans="1:12" s="134" customFormat="1" ht="35.25" customHeight="1">
      <c r="A103" s="132"/>
      <c r="B103" s="133" t="s">
        <v>370</v>
      </c>
      <c r="C103" s="141"/>
      <c r="D103" s="27">
        <v>220.5</v>
      </c>
      <c r="E103" s="27"/>
      <c r="F103" s="27"/>
      <c r="G103" s="27">
        <f t="shared" ref="G103" si="12">H103+I103+J103+K103</f>
        <v>0</v>
      </c>
      <c r="H103" s="27"/>
      <c r="I103" s="27"/>
      <c r="J103" s="27"/>
      <c r="K103" s="27"/>
      <c r="L103" s="110"/>
    </row>
    <row r="104" spans="1:12" s="134" customFormat="1" ht="31.5" customHeight="1">
      <c r="A104" s="132"/>
      <c r="B104" s="133" t="s">
        <v>384</v>
      </c>
      <c r="C104" s="141"/>
      <c r="D104" s="27">
        <v>7.7</v>
      </c>
      <c r="E104" s="27">
        <v>0.2</v>
      </c>
      <c r="F104" s="27"/>
      <c r="G104" s="27">
        <f>SUM(H104:K104)</f>
        <v>0</v>
      </c>
      <c r="H104" s="27"/>
      <c r="I104" s="27"/>
      <c r="J104" s="27"/>
      <c r="K104" s="27"/>
      <c r="L104" s="110"/>
    </row>
    <row r="105" spans="1:12" s="134" customFormat="1" ht="24.75" hidden="1" customHeight="1">
      <c r="A105" s="132"/>
      <c r="B105" s="150" t="s">
        <v>236</v>
      </c>
      <c r="C105" s="141"/>
      <c r="D105" s="27"/>
      <c r="E105" s="27"/>
      <c r="F105" s="27"/>
      <c r="G105" s="27">
        <f t="shared" ref="G105:G114" si="13">SUM(H105:K105)</f>
        <v>0</v>
      </c>
      <c r="H105" s="27"/>
      <c r="I105" s="27"/>
      <c r="J105" s="27"/>
      <c r="K105" s="27"/>
      <c r="L105" s="110"/>
    </row>
    <row r="106" spans="1:12" s="134" customFormat="1" ht="28.5" customHeight="1">
      <c r="A106" s="132"/>
      <c r="B106" s="150" t="s">
        <v>237</v>
      </c>
      <c r="C106" s="141"/>
      <c r="D106" s="27"/>
      <c r="E106" s="27">
        <v>28.5</v>
      </c>
      <c r="F106" s="27"/>
      <c r="G106" s="27">
        <f t="shared" si="13"/>
        <v>0</v>
      </c>
      <c r="H106" s="27"/>
      <c r="I106" s="27"/>
      <c r="J106" s="27"/>
      <c r="K106" s="27"/>
      <c r="L106" s="110"/>
    </row>
    <row r="107" spans="1:12" s="134" customFormat="1" ht="26.25" customHeight="1">
      <c r="A107" s="132"/>
      <c r="B107" s="150" t="s">
        <v>429</v>
      </c>
      <c r="C107" s="141"/>
      <c r="D107" s="27">
        <v>365.7</v>
      </c>
      <c r="E107" s="27">
        <v>2.8</v>
      </c>
      <c r="F107" s="27">
        <f>'Розшифровка 2 до формування'!F39</f>
        <v>7.7</v>
      </c>
      <c r="G107" s="27">
        <f>'Розшифровка 2 до формування'!G39</f>
        <v>2.8</v>
      </c>
      <c r="H107" s="27">
        <f>'Розшифровка 2 до формування'!H39</f>
        <v>0.7</v>
      </c>
      <c r="I107" s="27">
        <f>'Розшифровка 2 до формування'!I39</f>
        <v>0.7</v>
      </c>
      <c r="J107" s="27">
        <f>'Розшифровка 2 до формування'!J39</f>
        <v>0.7</v>
      </c>
      <c r="K107" s="27">
        <f>'Розшифровка 2 до формування'!K39</f>
        <v>0.7</v>
      </c>
      <c r="L107" s="110"/>
    </row>
    <row r="108" spans="1:12" ht="24.75" hidden="1" customHeight="1">
      <c r="A108" s="129"/>
      <c r="B108" s="152" t="s">
        <v>332</v>
      </c>
      <c r="C108" s="141"/>
      <c r="D108" s="154"/>
      <c r="E108" s="154"/>
      <c r="F108" s="154"/>
      <c r="G108" s="27">
        <f t="shared" si="13"/>
        <v>0</v>
      </c>
      <c r="H108" s="154"/>
      <c r="I108" s="154"/>
      <c r="J108" s="129"/>
      <c r="K108" s="129"/>
    </row>
    <row r="109" spans="1:12" ht="24.75" hidden="1" customHeight="1">
      <c r="A109" s="129"/>
      <c r="B109" s="152"/>
      <c r="C109" s="141"/>
      <c r="D109" s="27"/>
      <c r="E109" s="153"/>
      <c r="F109" s="27"/>
      <c r="G109" s="27">
        <f t="shared" si="13"/>
        <v>0</v>
      </c>
      <c r="H109" s="129"/>
      <c r="I109" s="129"/>
      <c r="J109" s="129"/>
      <c r="K109" s="129"/>
    </row>
    <row r="110" spans="1:12" ht="27.75" hidden="1" customHeight="1">
      <c r="A110" s="129"/>
      <c r="B110" s="152" t="s">
        <v>280</v>
      </c>
      <c r="C110" s="141"/>
      <c r="D110" s="139"/>
      <c r="E110" s="107"/>
      <c r="F110" s="139"/>
      <c r="G110" s="27">
        <f t="shared" si="13"/>
        <v>0</v>
      </c>
      <c r="H110" s="129"/>
      <c r="I110" s="129"/>
      <c r="J110" s="129"/>
      <c r="K110" s="129"/>
    </row>
    <row r="111" spans="1:12" ht="24.75" customHeight="1">
      <c r="A111" s="129"/>
      <c r="B111" s="152" t="s">
        <v>241</v>
      </c>
      <c r="C111" s="141"/>
      <c r="D111" s="27"/>
      <c r="E111" s="153"/>
      <c r="F111" s="27">
        <f>'Розшифровка 2 до формування'!F181+'Розшифровка 2 до формування'!F213</f>
        <v>858.8</v>
      </c>
      <c r="G111" s="27">
        <f>'Розшифровка 2 до формування'!G181+'Розшифровка 2 до формування'!G213</f>
        <v>410</v>
      </c>
      <c r="H111" s="27">
        <f>'Розшифровка 2 до формування'!H181+'Розшифровка 2 до формування'!H213</f>
        <v>90</v>
      </c>
      <c r="I111" s="27">
        <f>'Розшифровка 2 до формування'!I181+'Розшифровка 2 до формування'!I213</f>
        <v>90</v>
      </c>
      <c r="J111" s="27">
        <f>'Розшифровка 2 до формування'!J181+'Розшифровка 2 до формування'!J213</f>
        <v>110</v>
      </c>
      <c r="K111" s="27">
        <f>'Розшифровка 2 до формування'!K181+'Розшифровка 2 до формування'!K213</f>
        <v>120</v>
      </c>
    </row>
    <row r="112" spans="1:12" ht="24" hidden="1" customHeight="1">
      <c r="A112" s="129"/>
      <c r="B112" s="133" t="s">
        <v>292</v>
      </c>
      <c r="C112" s="141"/>
      <c r="D112" s="27"/>
      <c r="E112" s="153"/>
      <c r="F112" s="27"/>
      <c r="G112" s="27">
        <f t="shared" si="13"/>
        <v>0</v>
      </c>
      <c r="H112" s="154"/>
      <c r="I112" s="154"/>
      <c r="J112" s="154"/>
      <c r="K112" s="154"/>
    </row>
    <row r="113" spans="1:11" ht="30" customHeight="1">
      <c r="A113" s="129"/>
      <c r="B113" s="133" t="s">
        <v>345</v>
      </c>
      <c r="C113" s="141"/>
      <c r="D113" s="27">
        <v>19.2</v>
      </c>
      <c r="E113" s="153">
        <v>20.8</v>
      </c>
      <c r="F113" s="27"/>
      <c r="G113" s="27">
        <f t="shared" si="13"/>
        <v>0</v>
      </c>
      <c r="H113" s="154"/>
      <c r="I113" s="154"/>
      <c r="J113" s="129"/>
      <c r="K113" s="129"/>
    </row>
    <row r="114" spans="1:11" ht="27" hidden="1" customHeight="1">
      <c r="A114" s="129"/>
      <c r="B114" s="152" t="s">
        <v>272</v>
      </c>
      <c r="C114" s="155"/>
      <c r="D114" s="153"/>
      <c r="E114" s="153"/>
      <c r="F114" s="153"/>
      <c r="G114" s="27">
        <f t="shared" si="13"/>
        <v>0</v>
      </c>
      <c r="H114" s="154"/>
      <c r="I114" s="154"/>
      <c r="J114" s="129"/>
      <c r="K114" s="129"/>
    </row>
    <row r="115" spans="1:11" ht="27" hidden="1" customHeight="1">
      <c r="A115" s="294" t="s">
        <v>187</v>
      </c>
      <c r="B115" s="295"/>
      <c r="C115" s="155"/>
      <c r="D115" s="153"/>
      <c r="E115" s="153"/>
      <c r="F115" s="153"/>
      <c r="G115" s="27"/>
      <c r="H115" s="154"/>
      <c r="I115" s="154"/>
      <c r="J115" s="129"/>
      <c r="K115" s="129"/>
    </row>
    <row r="116" spans="1:11" hidden="1">
      <c r="A116" s="289" t="s">
        <v>187</v>
      </c>
      <c r="B116" s="290"/>
      <c r="C116" s="141">
        <v>1035</v>
      </c>
      <c r="D116" s="156">
        <f t="shared" ref="D116:K116" si="14">SUM(D117:D117)</f>
        <v>0</v>
      </c>
      <c r="E116" s="156">
        <f t="shared" si="14"/>
        <v>0</v>
      </c>
      <c r="F116" s="156">
        <f t="shared" si="14"/>
        <v>0</v>
      </c>
      <c r="G116" s="156">
        <f t="shared" si="14"/>
        <v>0</v>
      </c>
      <c r="H116" s="156">
        <f t="shared" si="14"/>
        <v>0</v>
      </c>
      <c r="I116" s="156">
        <f t="shared" si="14"/>
        <v>0</v>
      </c>
      <c r="J116" s="156">
        <f t="shared" si="14"/>
        <v>0</v>
      </c>
      <c r="K116" s="156">
        <f t="shared" si="14"/>
        <v>0</v>
      </c>
    </row>
    <row r="117" spans="1:11" ht="24.75" hidden="1" customHeight="1">
      <c r="B117" s="152" t="s">
        <v>372</v>
      </c>
      <c r="C117" s="155"/>
      <c r="D117" s="157">
        <v>0</v>
      </c>
      <c r="E117" s="157">
        <v>0</v>
      </c>
      <c r="F117" s="157">
        <v>0</v>
      </c>
      <c r="G117" s="157">
        <v>0</v>
      </c>
      <c r="H117" s="157">
        <v>0</v>
      </c>
      <c r="I117" s="157">
        <v>0</v>
      </c>
      <c r="J117" s="158">
        <v>0</v>
      </c>
      <c r="K117" s="158">
        <v>0</v>
      </c>
    </row>
    <row r="118" spans="1:11" ht="84" customHeight="1">
      <c r="A118" s="318" t="s">
        <v>420</v>
      </c>
      <c r="B118" s="318"/>
      <c r="C118" s="280" t="s">
        <v>36</v>
      </c>
      <c r="D118" s="281"/>
      <c r="E118" s="281"/>
      <c r="F118" s="281"/>
      <c r="G118" s="103"/>
      <c r="H118" s="103"/>
      <c r="I118" s="317" t="s">
        <v>419</v>
      </c>
      <c r="J118" s="317"/>
      <c r="K118" s="317"/>
    </row>
    <row r="119" spans="1:11" ht="20.25">
      <c r="A119" s="260" t="s">
        <v>27</v>
      </c>
      <c r="B119" s="260"/>
      <c r="C119" s="260" t="s">
        <v>28</v>
      </c>
      <c r="D119" s="260"/>
      <c r="E119" s="260"/>
      <c r="F119" s="260"/>
      <c r="G119" s="38"/>
      <c r="H119" s="38"/>
      <c r="I119" s="260" t="s">
        <v>35</v>
      </c>
      <c r="J119" s="260"/>
      <c r="K119" s="260"/>
    </row>
    <row r="120" spans="1:11">
      <c r="B120" s="159"/>
      <c r="D120" s="161"/>
      <c r="E120" s="162"/>
      <c r="F120" s="162"/>
      <c r="G120" s="162"/>
      <c r="H120" s="162"/>
      <c r="I120" s="162"/>
    </row>
    <row r="121" spans="1:11">
      <c r="B121" s="159"/>
      <c r="D121" s="161"/>
      <c r="E121" s="162"/>
      <c r="F121" s="162"/>
      <c r="G121" s="162"/>
      <c r="H121" s="162"/>
      <c r="I121" s="162"/>
    </row>
    <row r="122" spans="1:11">
      <c r="B122" s="159"/>
      <c r="D122" s="161"/>
      <c r="E122" s="162"/>
      <c r="F122" s="162"/>
      <c r="G122" s="162"/>
      <c r="H122" s="162"/>
      <c r="I122" s="162"/>
    </row>
    <row r="123" spans="1:11">
      <c r="B123" s="159"/>
      <c r="D123" s="161"/>
      <c r="E123" s="162"/>
      <c r="F123" s="162"/>
      <c r="G123" s="162"/>
      <c r="H123" s="162"/>
      <c r="I123" s="162"/>
    </row>
    <row r="124" spans="1:11">
      <c r="B124" s="159"/>
      <c r="D124" s="161"/>
      <c r="E124" s="162"/>
      <c r="F124" s="162"/>
      <c r="G124" s="162"/>
      <c r="H124" s="162"/>
      <c r="I124" s="162"/>
    </row>
    <row r="125" spans="1:11">
      <c r="B125" s="159"/>
      <c r="D125" s="161"/>
      <c r="E125" s="162"/>
      <c r="F125" s="162"/>
      <c r="G125" s="162"/>
      <c r="H125" s="162"/>
      <c r="I125" s="162"/>
    </row>
    <row r="126" spans="1:11">
      <c r="B126" s="159"/>
      <c r="D126" s="161"/>
      <c r="E126" s="162"/>
      <c r="F126" s="162"/>
      <c r="G126" s="162"/>
      <c r="H126" s="162"/>
      <c r="I126" s="162"/>
    </row>
    <row r="127" spans="1:11">
      <c r="B127" s="159"/>
      <c r="D127" s="161"/>
      <c r="E127" s="162"/>
      <c r="F127" s="162"/>
      <c r="G127" s="162"/>
      <c r="H127" s="162"/>
      <c r="I127" s="162"/>
    </row>
    <row r="128" spans="1:11">
      <c r="B128" s="159"/>
      <c r="D128" s="161"/>
      <c r="E128" s="162"/>
      <c r="F128" s="162"/>
      <c r="G128" s="162"/>
      <c r="H128" s="162"/>
      <c r="I128" s="162"/>
    </row>
    <row r="129" spans="2:9">
      <c r="B129" s="159"/>
      <c r="D129" s="161"/>
      <c r="E129" s="162"/>
      <c r="F129" s="162"/>
      <c r="G129" s="162"/>
      <c r="H129" s="162"/>
      <c r="I129" s="162"/>
    </row>
    <row r="130" spans="2:9">
      <c r="B130" s="159"/>
      <c r="D130" s="161"/>
      <c r="E130" s="162"/>
      <c r="F130" s="162"/>
      <c r="G130" s="162"/>
      <c r="H130" s="162"/>
      <c r="I130" s="162"/>
    </row>
    <row r="131" spans="2:9">
      <c r="B131" s="159"/>
      <c r="D131" s="161"/>
      <c r="E131" s="162"/>
      <c r="F131" s="162"/>
      <c r="G131" s="162"/>
      <c r="H131" s="162"/>
      <c r="I131" s="162"/>
    </row>
    <row r="132" spans="2:9">
      <c r="B132" s="159"/>
      <c r="D132" s="161"/>
      <c r="E132" s="162"/>
      <c r="F132" s="162"/>
      <c r="G132" s="162"/>
      <c r="H132" s="162"/>
      <c r="I132" s="162"/>
    </row>
    <row r="133" spans="2:9">
      <c r="B133" s="159"/>
      <c r="D133" s="161"/>
      <c r="E133" s="162"/>
      <c r="F133" s="162"/>
      <c r="G133" s="162"/>
      <c r="H133" s="162"/>
      <c r="I133" s="162"/>
    </row>
    <row r="134" spans="2:9">
      <c r="B134" s="159"/>
      <c r="D134" s="161"/>
      <c r="E134" s="162"/>
      <c r="F134" s="162"/>
      <c r="G134" s="162"/>
      <c r="H134" s="162"/>
      <c r="I134" s="162"/>
    </row>
    <row r="135" spans="2:9">
      <c r="B135" s="159"/>
      <c r="D135" s="161"/>
      <c r="E135" s="162"/>
      <c r="F135" s="162"/>
      <c r="G135" s="162"/>
      <c r="H135" s="162"/>
      <c r="I135" s="162"/>
    </row>
    <row r="136" spans="2:9">
      <c r="B136" s="159"/>
      <c r="D136" s="161"/>
      <c r="E136" s="162"/>
      <c r="F136" s="162"/>
      <c r="G136" s="162"/>
      <c r="H136" s="162"/>
      <c r="I136" s="162"/>
    </row>
    <row r="137" spans="2:9">
      <c r="B137" s="159"/>
      <c r="D137" s="161"/>
      <c r="E137" s="162"/>
      <c r="F137" s="162"/>
      <c r="G137" s="162"/>
      <c r="H137" s="162"/>
      <c r="I137" s="162"/>
    </row>
    <row r="138" spans="2:9">
      <c r="B138" s="159"/>
      <c r="D138" s="161"/>
      <c r="E138" s="162"/>
      <c r="F138" s="162"/>
      <c r="G138" s="162"/>
      <c r="H138" s="162"/>
      <c r="I138" s="162"/>
    </row>
    <row r="139" spans="2:9">
      <c r="B139" s="159"/>
      <c r="D139" s="161"/>
      <c r="E139" s="162"/>
      <c r="F139" s="162"/>
      <c r="G139" s="162"/>
      <c r="H139" s="162"/>
      <c r="I139" s="162"/>
    </row>
    <row r="140" spans="2:9">
      <c r="B140" s="159"/>
      <c r="D140" s="161"/>
      <c r="E140" s="162"/>
      <c r="F140" s="162"/>
      <c r="G140" s="162"/>
      <c r="H140" s="162"/>
      <c r="I140" s="162"/>
    </row>
    <row r="141" spans="2:9">
      <c r="B141" s="159"/>
      <c r="D141" s="161"/>
      <c r="E141" s="162"/>
      <c r="F141" s="162"/>
      <c r="G141" s="162"/>
      <c r="H141" s="162"/>
      <c r="I141" s="162"/>
    </row>
    <row r="142" spans="2:9">
      <c r="B142" s="159"/>
      <c r="D142" s="161"/>
      <c r="E142" s="162"/>
      <c r="F142" s="162"/>
      <c r="G142" s="162"/>
      <c r="H142" s="162"/>
      <c r="I142" s="162"/>
    </row>
    <row r="143" spans="2:9">
      <c r="B143" s="159"/>
      <c r="D143" s="161"/>
      <c r="E143" s="162"/>
      <c r="F143" s="162"/>
      <c r="G143" s="162"/>
      <c r="H143" s="162"/>
      <c r="I143" s="162"/>
    </row>
    <row r="144" spans="2:9">
      <c r="B144" s="159"/>
      <c r="D144" s="161"/>
      <c r="E144" s="162"/>
      <c r="F144" s="162"/>
      <c r="G144" s="162"/>
      <c r="H144" s="162"/>
      <c r="I144" s="162"/>
    </row>
    <row r="145" spans="2:9">
      <c r="B145" s="159"/>
      <c r="D145" s="161"/>
      <c r="E145" s="162"/>
      <c r="F145" s="162"/>
      <c r="G145" s="162"/>
      <c r="H145" s="162"/>
      <c r="I145" s="162"/>
    </row>
    <row r="146" spans="2:9">
      <c r="B146" s="159"/>
      <c r="D146" s="161"/>
      <c r="E146" s="162"/>
      <c r="F146" s="162"/>
      <c r="G146" s="162"/>
      <c r="H146" s="162"/>
      <c r="I146" s="162"/>
    </row>
    <row r="147" spans="2:9">
      <c r="B147" s="159"/>
      <c r="D147" s="161"/>
      <c r="E147" s="162"/>
      <c r="F147" s="162"/>
      <c r="G147" s="162"/>
      <c r="H147" s="162"/>
      <c r="I147" s="162"/>
    </row>
    <row r="148" spans="2:9">
      <c r="B148" s="159"/>
      <c r="D148" s="161"/>
      <c r="E148" s="162"/>
      <c r="F148" s="162"/>
      <c r="G148" s="162"/>
      <c r="H148" s="162"/>
      <c r="I148" s="162"/>
    </row>
    <row r="149" spans="2:9">
      <c r="B149" s="159"/>
      <c r="D149" s="161"/>
      <c r="E149" s="162"/>
      <c r="F149" s="162"/>
      <c r="G149" s="162"/>
      <c r="H149" s="162"/>
      <c r="I149" s="162"/>
    </row>
    <row r="150" spans="2:9">
      <c r="B150" s="159"/>
      <c r="D150" s="161"/>
      <c r="E150" s="162"/>
      <c r="F150" s="162"/>
      <c r="G150" s="162"/>
      <c r="H150" s="162"/>
      <c r="I150" s="162"/>
    </row>
    <row r="151" spans="2:9">
      <c r="B151" s="159"/>
      <c r="D151" s="161"/>
      <c r="E151" s="162"/>
      <c r="F151" s="162"/>
      <c r="G151" s="162"/>
      <c r="H151" s="162"/>
      <c r="I151" s="162"/>
    </row>
    <row r="152" spans="2:9">
      <c r="B152" s="159"/>
      <c r="D152" s="161"/>
      <c r="E152" s="162"/>
      <c r="F152" s="162"/>
      <c r="G152" s="162"/>
      <c r="H152" s="162"/>
      <c r="I152" s="162"/>
    </row>
    <row r="153" spans="2:9">
      <c r="B153" s="159"/>
      <c r="D153" s="161"/>
      <c r="E153" s="162"/>
      <c r="F153" s="162"/>
      <c r="G153" s="162"/>
      <c r="H153" s="162"/>
      <c r="I153" s="162"/>
    </row>
    <row r="154" spans="2:9">
      <c r="B154" s="159"/>
      <c r="D154" s="161"/>
      <c r="E154" s="162"/>
      <c r="F154" s="162"/>
      <c r="G154" s="162"/>
      <c r="H154" s="162"/>
      <c r="I154" s="162"/>
    </row>
    <row r="155" spans="2:9">
      <c r="B155" s="159"/>
      <c r="D155" s="161"/>
      <c r="E155" s="162"/>
      <c r="F155" s="162"/>
      <c r="G155" s="162"/>
      <c r="H155" s="162"/>
      <c r="I155" s="162"/>
    </row>
    <row r="156" spans="2:9">
      <c r="B156" s="159"/>
      <c r="D156" s="161"/>
      <c r="E156" s="162"/>
      <c r="F156" s="162"/>
      <c r="G156" s="162"/>
      <c r="H156" s="162"/>
      <c r="I156" s="162"/>
    </row>
    <row r="157" spans="2:9">
      <c r="B157" s="159"/>
      <c r="D157" s="161"/>
      <c r="E157" s="162"/>
      <c r="F157" s="162"/>
      <c r="G157" s="162"/>
      <c r="H157" s="162"/>
      <c r="I157" s="162"/>
    </row>
    <row r="158" spans="2:9">
      <c r="B158" s="159"/>
      <c r="D158" s="161"/>
      <c r="E158" s="162"/>
      <c r="F158" s="162"/>
      <c r="G158" s="162"/>
      <c r="H158" s="162"/>
      <c r="I158" s="162"/>
    </row>
    <row r="159" spans="2:9">
      <c r="B159" s="159"/>
      <c r="D159" s="161"/>
      <c r="E159" s="162"/>
      <c r="F159" s="162"/>
      <c r="G159" s="162"/>
      <c r="H159" s="162"/>
      <c r="I159" s="162"/>
    </row>
    <row r="160" spans="2:9">
      <c r="B160" s="159"/>
    </row>
    <row r="161" spans="2:2">
      <c r="B161" s="163"/>
    </row>
    <row r="162" spans="2:2">
      <c r="B162" s="163"/>
    </row>
    <row r="163" spans="2:2">
      <c r="B163" s="163"/>
    </row>
    <row r="164" spans="2:2">
      <c r="B164" s="163"/>
    </row>
    <row r="165" spans="2:2">
      <c r="B165" s="163"/>
    </row>
    <row r="166" spans="2:2">
      <c r="B166" s="163"/>
    </row>
    <row r="167" spans="2:2">
      <c r="B167" s="163"/>
    </row>
    <row r="168" spans="2:2">
      <c r="B168" s="163"/>
    </row>
    <row r="169" spans="2:2">
      <c r="B169" s="163"/>
    </row>
    <row r="170" spans="2:2">
      <c r="B170" s="163"/>
    </row>
    <row r="171" spans="2:2">
      <c r="B171" s="163"/>
    </row>
    <row r="172" spans="2:2">
      <c r="B172" s="163"/>
    </row>
    <row r="173" spans="2:2">
      <c r="B173" s="163"/>
    </row>
    <row r="174" spans="2:2">
      <c r="B174" s="163"/>
    </row>
    <row r="175" spans="2:2">
      <c r="B175" s="163"/>
    </row>
    <row r="176" spans="2:2">
      <c r="B176" s="163"/>
    </row>
    <row r="177" spans="2:2">
      <c r="B177" s="163"/>
    </row>
    <row r="178" spans="2:2">
      <c r="B178" s="163"/>
    </row>
    <row r="179" spans="2:2">
      <c r="B179" s="163"/>
    </row>
    <row r="180" spans="2:2">
      <c r="B180" s="163"/>
    </row>
    <row r="181" spans="2:2">
      <c r="B181" s="163"/>
    </row>
    <row r="182" spans="2:2">
      <c r="B182" s="163"/>
    </row>
    <row r="183" spans="2:2">
      <c r="B183" s="163"/>
    </row>
    <row r="184" spans="2:2">
      <c r="B184" s="163"/>
    </row>
    <row r="185" spans="2:2">
      <c r="B185" s="163"/>
    </row>
    <row r="186" spans="2:2">
      <c r="B186" s="163"/>
    </row>
    <row r="187" spans="2:2">
      <c r="B187" s="163"/>
    </row>
    <row r="188" spans="2:2">
      <c r="B188" s="163"/>
    </row>
    <row r="189" spans="2:2">
      <c r="B189" s="163"/>
    </row>
    <row r="190" spans="2:2">
      <c r="B190" s="163"/>
    </row>
    <row r="191" spans="2:2">
      <c r="B191" s="163"/>
    </row>
    <row r="192" spans="2:2">
      <c r="B192" s="163"/>
    </row>
    <row r="193" spans="2:2">
      <c r="B193" s="163"/>
    </row>
    <row r="194" spans="2:2">
      <c r="B194" s="163"/>
    </row>
    <row r="195" spans="2:2">
      <c r="B195" s="163"/>
    </row>
    <row r="196" spans="2:2">
      <c r="B196" s="163"/>
    </row>
    <row r="197" spans="2:2">
      <c r="B197" s="163"/>
    </row>
    <row r="198" spans="2:2">
      <c r="B198" s="163"/>
    </row>
    <row r="199" spans="2:2">
      <c r="B199" s="163"/>
    </row>
    <row r="200" spans="2:2">
      <c r="B200" s="163"/>
    </row>
    <row r="201" spans="2:2">
      <c r="B201" s="163"/>
    </row>
    <row r="202" spans="2:2">
      <c r="B202" s="163"/>
    </row>
    <row r="203" spans="2:2">
      <c r="B203" s="163"/>
    </row>
    <row r="204" spans="2:2">
      <c r="B204" s="163"/>
    </row>
    <row r="205" spans="2:2">
      <c r="B205" s="163"/>
    </row>
    <row r="206" spans="2:2">
      <c r="B206" s="163"/>
    </row>
    <row r="207" spans="2:2">
      <c r="B207" s="163"/>
    </row>
    <row r="208" spans="2:2">
      <c r="B208" s="163"/>
    </row>
    <row r="209" spans="2:2">
      <c r="B209" s="163"/>
    </row>
    <row r="210" spans="2:2">
      <c r="B210" s="163"/>
    </row>
    <row r="211" spans="2:2">
      <c r="B211" s="163"/>
    </row>
    <row r="212" spans="2:2">
      <c r="B212" s="163"/>
    </row>
    <row r="213" spans="2:2">
      <c r="B213" s="163"/>
    </row>
    <row r="214" spans="2:2">
      <c r="B214" s="163"/>
    </row>
    <row r="215" spans="2:2">
      <c r="B215" s="163"/>
    </row>
    <row r="216" spans="2:2">
      <c r="B216" s="163"/>
    </row>
    <row r="217" spans="2:2">
      <c r="B217" s="163"/>
    </row>
    <row r="218" spans="2:2">
      <c r="B218" s="163"/>
    </row>
    <row r="219" spans="2:2">
      <c r="B219" s="163"/>
    </row>
    <row r="220" spans="2:2">
      <c r="B220" s="163"/>
    </row>
    <row r="221" spans="2:2">
      <c r="B221" s="163"/>
    </row>
    <row r="222" spans="2:2">
      <c r="B222" s="163"/>
    </row>
    <row r="223" spans="2:2">
      <c r="B223" s="163"/>
    </row>
    <row r="224" spans="2:2">
      <c r="B224" s="163"/>
    </row>
    <row r="225" spans="2:2">
      <c r="B225" s="163"/>
    </row>
    <row r="226" spans="2:2">
      <c r="B226" s="163"/>
    </row>
    <row r="227" spans="2:2">
      <c r="B227" s="163"/>
    </row>
    <row r="228" spans="2:2">
      <c r="B228" s="163"/>
    </row>
    <row r="229" spans="2:2">
      <c r="B229" s="163"/>
    </row>
    <row r="230" spans="2:2">
      <c r="B230" s="163"/>
    </row>
    <row r="231" spans="2:2">
      <c r="B231" s="163"/>
    </row>
    <row r="232" spans="2:2">
      <c r="B232" s="163"/>
    </row>
    <row r="233" spans="2:2">
      <c r="B233" s="163"/>
    </row>
    <row r="234" spans="2:2">
      <c r="B234" s="163"/>
    </row>
    <row r="235" spans="2:2">
      <c r="B235" s="163"/>
    </row>
    <row r="236" spans="2:2">
      <c r="B236" s="163"/>
    </row>
    <row r="237" spans="2:2">
      <c r="B237" s="163"/>
    </row>
    <row r="238" spans="2:2">
      <c r="B238" s="163"/>
    </row>
    <row r="239" spans="2:2">
      <c r="B239" s="163"/>
    </row>
    <row r="240" spans="2:2">
      <c r="B240" s="163"/>
    </row>
    <row r="241" spans="2:2">
      <c r="B241" s="163"/>
    </row>
    <row r="242" spans="2:2">
      <c r="B242" s="163"/>
    </row>
    <row r="243" spans="2:2">
      <c r="B243" s="163"/>
    </row>
    <row r="244" spans="2:2">
      <c r="B244" s="163"/>
    </row>
    <row r="245" spans="2:2">
      <c r="B245" s="163"/>
    </row>
    <row r="246" spans="2:2">
      <c r="B246" s="163"/>
    </row>
    <row r="247" spans="2:2">
      <c r="B247" s="163"/>
    </row>
    <row r="248" spans="2:2">
      <c r="B248" s="163"/>
    </row>
    <row r="249" spans="2:2">
      <c r="B249" s="163"/>
    </row>
    <row r="250" spans="2:2">
      <c r="B250" s="163"/>
    </row>
    <row r="251" spans="2:2">
      <c r="B251" s="163"/>
    </row>
    <row r="252" spans="2:2">
      <c r="B252" s="163"/>
    </row>
    <row r="253" spans="2:2">
      <c r="B253" s="163"/>
    </row>
    <row r="254" spans="2:2">
      <c r="B254" s="163"/>
    </row>
    <row r="255" spans="2:2">
      <c r="B255" s="163"/>
    </row>
    <row r="256" spans="2:2">
      <c r="B256" s="163"/>
    </row>
    <row r="257" spans="2:2">
      <c r="B257" s="163"/>
    </row>
    <row r="258" spans="2:2">
      <c r="B258" s="163"/>
    </row>
    <row r="259" spans="2:2">
      <c r="B259" s="163"/>
    </row>
    <row r="260" spans="2:2">
      <c r="B260" s="163"/>
    </row>
    <row r="261" spans="2:2">
      <c r="B261" s="163"/>
    </row>
    <row r="262" spans="2:2">
      <c r="B262" s="163"/>
    </row>
    <row r="263" spans="2:2">
      <c r="B263" s="163"/>
    </row>
    <row r="264" spans="2:2">
      <c r="B264" s="163"/>
    </row>
    <row r="265" spans="2:2">
      <c r="B265" s="163"/>
    </row>
    <row r="266" spans="2:2">
      <c r="B266" s="163"/>
    </row>
    <row r="267" spans="2:2">
      <c r="B267" s="163"/>
    </row>
    <row r="268" spans="2:2">
      <c r="B268" s="163"/>
    </row>
    <row r="269" spans="2:2">
      <c r="B269" s="163"/>
    </row>
    <row r="270" spans="2:2">
      <c r="B270" s="163"/>
    </row>
    <row r="271" spans="2:2">
      <c r="B271" s="163"/>
    </row>
    <row r="272" spans="2:2">
      <c r="B272" s="163"/>
    </row>
    <row r="273" spans="2:2">
      <c r="B273" s="163"/>
    </row>
    <row r="274" spans="2:2">
      <c r="B274" s="163"/>
    </row>
    <row r="275" spans="2:2">
      <c r="B275" s="163"/>
    </row>
    <row r="276" spans="2:2">
      <c r="B276" s="163"/>
    </row>
    <row r="277" spans="2:2">
      <c r="B277" s="163"/>
    </row>
    <row r="278" spans="2:2">
      <c r="B278" s="163"/>
    </row>
    <row r="279" spans="2:2">
      <c r="B279" s="163"/>
    </row>
    <row r="280" spans="2:2">
      <c r="B280" s="163"/>
    </row>
    <row r="281" spans="2:2">
      <c r="B281" s="163"/>
    </row>
    <row r="282" spans="2:2">
      <c r="B282" s="163"/>
    </row>
    <row r="283" spans="2:2">
      <c r="B283" s="163"/>
    </row>
    <row r="284" spans="2:2">
      <c r="B284" s="163"/>
    </row>
    <row r="285" spans="2:2">
      <c r="B285" s="163"/>
    </row>
    <row r="286" spans="2:2">
      <c r="B286" s="163"/>
    </row>
    <row r="287" spans="2:2">
      <c r="B287" s="163"/>
    </row>
    <row r="288" spans="2:2">
      <c r="B288" s="163"/>
    </row>
    <row r="289" spans="2:2">
      <c r="B289" s="163"/>
    </row>
    <row r="290" spans="2:2">
      <c r="B290" s="163"/>
    </row>
    <row r="291" spans="2:2">
      <c r="B291" s="163"/>
    </row>
    <row r="292" spans="2:2">
      <c r="B292" s="163"/>
    </row>
    <row r="293" spans="2:2">
      <c r="B293" s="163"/>
    </row>
    <row r="294" spans="2:2">
      <c r="B294" s="163"/>
    </row>
    <row r="295" spans="2:2">
      <c r="B295" s="163"/>
    </row>
    <row r="296" spans="2:2">
      <c r="B296" s="163"/>
    </row>
    <row r="297" spans="2:2">
      <c r="B297" s="163"/>
    </row>
    <row r="298" spans="2:2">
      <c r="B298" s="163"/>
    </row>
    <row r="299" spans="2:2">
      <c r="B299" s="163"/>
    </row>
    <row r="300" spans="2:2">
      <c r="B300" s="163"/>
    </row>
    <row r="301" spans="2:2">
      <c r="B301" s="163"/>
    </row>
    <row r="302" spans="2:2">
      <c r="B302" s="163"/>
    </row>
    <row r="303" spans="2:2">
      <c r="B303" s="163"/>
    </row>
    <row r="304" spans="2:2">
      <c r="B304" s="163"/>
    </row>
    <row r="305" spans="2:2">
      <c r="B305" s="163"/>
    </row>
    <row r="306" spans="2:2">
      <c r="B306" s="163"/>
    </row>
    <row r="307" spans="2:2">
      <c r="B307" s="163"/>
    </row>
    <row r="308" spans="2:2">
      <c r="B308" s="163"/>
    </row>
    <row r="309" spans="2:2">
      <c r="B309" s="163"/>
    </row>
    <row r="310" spans="2:2">
      <c r="B310" s="163"/>
    </row>
    <row r="311" spans="2:2">
      <c r="B311" s="163"/>
    </row>
    <row r="312" spans="2:2">
      <c r="B312" s="163"/>
    </row>
    <row r="313" spans="2:2">
      <c r="B313" s="163"/>
    </row>
    <row r="314" spans="2:2">
      <c r="B314" s="163"/>
    </row>
    <row r="315" spans="2:2">
      <c r="B315" s="163"/>
    </row>
    <row r="316" spans="2:2">
      <c r="B316" s="163"/>
    </row>
    <row r="317" spans="2:2">
      <c r="B317" s="163"/>
    </row>
    <row r="318" spans="2:2">
      <c r="B318" s="163"/>
    </row>
    <row r="319" spans="2:2">
      <c r="B319" s="163"/>
    </row>
    <row r="320" spans="2:2">
      <c r="B320" s="163"/>
    </row>
    <row r="321" spans="2:2">
      <c r="B321" s="163"/>
    </row>
    <row r="322" spans="2:2">
      <c r="B322" s="163"/>
    </row>
    <row r="323" spans="2:2">
      <c r="B323" s="163"/>
    </row>
    <row r="324" spans="2:2">
      <c r="B324" s="163"/>
    </row>
    <row r="325" spans="2:2">
      <c r="B325" s="163"/>
    </row>
    <row r="326" spans="2:2">
      <c r="B326" s="163"/>
    </row>
    <row r="327" spans="2:2">
      <c r="B327" s="163"/>
    </row>
  </sheetData>
  <mergeCells count="34">
    <mergeCell ref="A115:B115"/>
    <mergeCell ref="A116:B116"/>
    <mergeCell ref="C118:F118"/>
    <mergeCell ref="I118:K118"/>
    <mergeCell ref="C119:F119"/>
    <mergeCell ref="I119:K119"/>
    <mergeCell ref="A118:B118"/>
    <mergeCell ref="A119:B119"/>
    <mergeCell ref="B2:I2"/>
    <mergeCell ref="F4:F5"/>
    <mergeCell ref="G4:G5"/>
    <mergeCell ref="A4:A5"/>
    <mergeCell ref="E4:E5"/>
    <mergeCell ref="H4:K4"/>
    <mergeCell ref="D4:D5"/>
    <mergeCell ref="B4:B5"/>
    <mergeCell ref="C4:C5"/>
    <mergeCell ref="A25:B25"/>
    <mergeCell ref="A29:B29"/>
    <mergeCell ref="A27:B27"/>
    <mergeCell ref="A28:B28"/>
    <mergeCell ref="A37:B37"/>
    <mergeCell ref="A23:B23"/>
    <mergeCell ref="A21:B21"/>
    <mergeCell ref="A7:B7"/>
    <mergeCell ref="A8:B8"/>
    <mergeCell ref="A11:B11"/>
    <mergeCell ref="A20:B20"/>
    <mergeCell ref="A102:B102"/>
    <mergeCell ref="A71:B71"/>
    <mergeCell ref="A46:B46"/>
    <mergeCell ref="A47:B47"/>
    <mergeCell ref="A49:B49"/>
    <mergeCell ref="A48:B48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2" fitToHeight="5" orientation="landscape" r:id="rId1"/>
  <rowBreaks count="1" manualBreakCount="1">
    <brk id="2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2:V456"/>
  <sheetViews>
    <sheetView tabSelected="1" view="pageBreakPreview" topLeftCell="B120" zoomScale="50" zoomScaleNormal="51" zoomScaleSheetLayoutView="50" workbookViewId="0">
      <selection activeCell="K188" sqref="K188"/>
    </sheetView>
  </sheetViews>
  <sheetFormatPr defaultRowHeight="18.75"/>
  <cols>
    <col min="1" max="1" width="9.140625" style="104"/>
    <col min="2" max="2" width="106.140625" style="104" customWidth="1"/>
    <col min="3" max="3" width="12" style="160" customWidth="1"/>
    <col min="4" max="4" width="16.140625" style="160" customWidth="1"/>
    <col min="5" max="5" width="17.7109375" style="160" customWidth="1"/>
    <col min="6" max="6" width="18.42578125" style="160" customWidth="1"/>
    <col min="7" max="7" width="19.28515625" style="160" customWidth="1"/>
    <col min="8" max="8" width="16.28515625" style="104" customWidth="1"/>
    <col min="9" max="9" width="16.85546875" style="104" customWidth="1"/>
    <col min="10" max="10" width="16.140625" style="104" customWidth="1"/>
    <col min="11" max="11" width="16.42578125" style="104" customWidth="1"/>
    <col min="12" max="12" width="24.140625" style="104" bestFit="1" customWidth="1"/>
    <col min="13" max="13" width="16.28515625" style="164" customWidth="1"/>
    <col min="14" max="14" width="18" style="165" customWidth="1"/>
    <col min="15" max="15" width="19.28515625" style="165" customWidth="1"/>
    <col min="16" max="16" width="15.85546875" style="165" bestFit="1" customWidth="1"/>
    <col min="17" max="17" width="17.5703125" style="165" bestFit="1" customWidth="1"/>
    <col min="18" max="21" width="15.85546875" style="165" bestFit="1" customWidth="1"/>
    <col min="22" max="16384" width="9.140625" style="104"/>
  </cols>
  <sheetData>
    <row r="2" spans="1:22" ht="22.5" customHeight="1">
      <c r="B2" s="284" t="s">
        <v>218</v>
      </c>
      <c r="C2" s="284"/>
      <c r="D2" s="284"/>
      <c r="E2" s="284"/>
      <c r="F2" s="284"/>
      <c r="G2" s="284"/>
      <c r="H2" s="284"/>
      <c r="I2" s="284"/>
      <c r="J2" s="284"/>
      <c r="K2" s="284"/>
    </row>
    <row r="3" spans="1:22">
      <c r="B3" s="105"/>
      <c r="C3" s="106"/>
      <c r="D3" s="105"/>
      <c r="E3" s="105"/>
      <c r="F3" s="105"/>
      <c r="G3" s="106"/>
      <c r="H3" s="105"/>
      <c r="I3" s="105"/>
      <c r="K3" s="104" t="s">
        <v>148</v>
      </c>
    </row>
    <row r="4" spans="1:22" ht="41.25" customHeight="1">
      <c r="A4" s="315" t="s">
        <v>171</v>
      </c>
      <c r="B4" s="315" t="s">
        <v>64</v>
      </c>
      <c r="C4" s="308" t="s">
        <v>13</v>
      </c>
      <c r="D4" s="308" t="s">
        <v>502</v>
      </c>
      <c r="E4" s="308" t="s">
        <v>503</v>
      </c>
      <c r="F4" s="308" t="s">
        <v>498</v>
      </c>
      <c r="G4" s="310" t="s">
        <v>504</v>
      </c>
      <c r="H4" s="312" t="s">
        <v>123</v>
      </c>
      <c r="I4" s="313"/>
      <c r="J4" s="313"/>
      <c r="K4" s="314"/>
    </row>
    <row r="5" spans="1:22" ht="54" customHeight="1">
      <c r="A5" s="316"/>
      <c r="B5" s="316"/>
      <c r="C5" s="309"/>
      <c r="D5" s="309"/>
      <c r="E5" s="309"/>
      <c r="F5" s="309"/>
      <c r="G5" s="311"/>
      <c r="H5" s="60" t="s">
        <v>50</v>
      </c>
      <c r="I5" s="60" t="s">
        <v>51</v>
      </c>
      <c r="J5" s="60" t="s">
        <v>52</v>
      </c>
      <c r="K5" s="60" t="s">
        <v>23</v>
      </c>
      <c r="L5" s="112"/>
    </row>
    <row r="6" spans="1:22" ht="30.75" customHeight="1">
      <c r="A6" s="107">
        <v>1</v>
      </c>
      <c r="B6" s="107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7">
        <v>10</v>
      </c>
      <c r="K6" s="107">
        <v>11</v>
      </c>
    </row>
    <row r="7" spans="1:22" ht="30.75" customHeight="1">
      <c r="A7" s="319" t="s">
        <v>178</v>
      </c>
      <c r="B7" s="320"/>
      <c r="C7" s="166"/>
      <c r="D7" s="109">
        <f>D8+D50+D83+D111+D116+D136+D155+D185+D203+D220+D225</f>
        <v>87746</v>
      </c>
      <c r="E7" s="109">
        <f>E8+E50+E83+E111+E116+E136+E155+E185+E203+E220+E225</f>
        <v>103241.89999999998</v>
      </c>
      <c r="F7" s="109">
        <f>F8+F50+F83+F111+F116+F136+F155+F185+F203+F220+F225</f>
        <v>72042.799999999988</v>
      </c>
      <c r="G7" s="109">
        <f>G8+G50++G83+G116+G136+G155+G185+G203+G220+G225</f>
        <v>91975.000000000015</v>
      </c>
      <c r="H7" s="109">
        <f>H8+H50+H83+H111+H116+H136+H155+H185+H203+H220+H225</f>
        <v>21903.099999999995</v>
      </c>
      <c r="I7" s="109">
        <f>I8+I50+I83+I111+I116+I136+I155+I185+I203+I220+I225</f>
        <v>20757.2</v>
      </c>
      <c r="J7" s="109">
        <f>J8+J50+J83+J111+J116+J136+J155+J185+J203+J220+J225</f>
        <v>20331.699999999997</v>
      </c>
      <c r="K7" s="109">
        <f>K8+K50+K83+K111+K116+K136+K155+K185+K203+K220+K225</f>
        <v>28983.000000000004</v>
      </c>
      <c r="L7" s="110"/>
    </row>
    <row r="8" spans="1:22" ht="44.25" customHeight="1">
      <c r="A8" s="167" t="s">
        <v>179</v>
      </c>
      <c r="B8" s="168" t="s">
        <v>217</v>
      </c>
      <c r="C8" s="167"/>
      <c r="D8" s="30">
        <f>D11+D19+D47</f>
        <v>57434.6</v>
      </c>
      <c r="E8" s="30">
        <f>E11+E19+E47</f>
        <v>86051.099999999991</v>
      </c>
      <c r="F8" s="30">
        <f>F11+F19+F47</f>
        <v>54434.7</v>
      </c>
      <c r="G8" s="30">
        <f>SUM(H8:K8)</f>
        <v>77836.700000000012</v>
      </c>
      <c r="H8" s="30">
        <f>H11+H19+H47</f>
        <v>18966.399999999998</v>
      </c>
      <c r="I8" s="30">
        <f>I11+I19+I47</f>
        <v>18900.100000000002</v>
      </c>
      <c r="J8" s="30">
        <f>J11+J19+J47</f>
        <v>18967.8</v>
      </c>
      <c r="K8" s="30">
        <f>K11+K19+K47</f>
        <v>21002.400000000001</v>
      </c>
      <c r="L8" s="110"/>
      <c r="N8" s="112">
        <f>N10+'Фінансовий план КНП'!C86</f>
        <v>0</v>
      </c>
      <c r="O8" s="112">
        <f>O10+'Фінансовий план КНП'!D86</f>
        <v>0</v>
      </c>
      <c r="P8" s="112">
        <f>P10+'Фінансовий план КНП'!E86</f>
        <v>-101.80000000000291</v>
      </c>
      <c r="Q8" s="112">
        <f>Q10+'Фінансовий план КНП'!F86</f>
        <v>0</v>
      </c>
      <c r="R8" s="112">
        <f>R10+'Фінансовий план КНП'!G86</f>
        <v>0</v>
      </c>
      <c r="S8" s="112">
        <f>S10+'Фінансовий план КНП'!H86</f>
        <v>0</v>
      </c>
      <c r="T8" s="112">
        <f>T10+'Фінансовий план КНП'!I86</f>
        <v>0</v>
      </c>
      <c r="U8" s="112">
        <f>U10+'Фінансовий план КНП'!J86</f>
        <v>0</v>
      </c>
    </row>
    <row r="9" spans="1:22" ht="28.5" hidden="1" customHeight="1">
      <c r="A9" s="126"/>
      <c r="B9" s="131" t="s">
        <v>350</v>
      </c>
      <c r="C9" s="126"/>
      <c r="D9" s="30"/>
      <c r="E9" s="30"/>
      <c r="F9" s="30">
        <v>0</v>
      </c>
      <c r="G9" s="30"/>
      <c r="H9" s="30"/>
      <c r="I9" s="30"/>
      <c r="J9" s="30"/>
      <c r="K9" s="30"/>
      <c r="L9" s="110"/>
      <c r="N9" s="112"/>
      <c r="O9" s="112"/>
      <c r="P9" s="112"/>
      <c r="Q9" s="112"/>
      <c r="R9" s="112"/>
      <c r="S9" s="112"/>
      <c r="T9" s="112"/>
      <c r="U9" s="112"/>
    </row>
    <row r="10" spans="1:22" ht="27.75" customHeight="1">
      <c r="A10" s="116"/>
      <c r="B10" s="169" t="s">
        <v>180</v>
      </c>
      <c r="C10" s="170"/>
      <c r="D10" s="30"/>
      <c r="E10" s="30"/>
      <c r="F10" s="65"/>
      <c r="G10" s="65"/>
      <c r="H10" s="65"/>
      <c r="I10" s="65"/>
      <c r="J10" s="65"/>
      <c r="K10" s="65"/>
      <c r="L10" s="110"/>
      <c r="N10" s="171">
        <f>N11+N18+N25</f>
        <v>87746</v>
      </c>
      <c r="O10" s="171">
        <f t="shared" ref="O10:U10" si="0">O11+O18+O25</f>
        <v>103241.9</v>
      </c>
      <c r="P10" s="171">
        <f t="shared" si="0"/>
        <v>72042.8</v>
      </c>
      <c r="Q10" s="171">
        <f t="shared" si="0"/>
        <v>91975</v>
      </c>
      <c r="R10" s="171">
        <f t="shared" si="0"/>
        <v>21903.1</v>
      </c>
      <c r="S10" s="171">
        <f t="shared" si="0"/>
        <v>20757.2</v>
      </c>
      <c r="T10" s="171">
        <f t="shared" si="0"/>
        <v>20331.699999999997</v>
      </c>
      <c r="U10" s="171">
        <f t="shared" si="0"/>
        <v>28983.000000000004</v>
      </c>
    </row>
    <row r="11" spans="1:22" ht="24.75" customHeight="1">
      <c r="A11" s="172" t="s">
        <v>181</v>
      </c>
      <c r="B11" s="173" t="s">
        <v>184</v>
      </c>
      <c r="C11" s="126">
        <v>1010</v>
      </c>
      <c r="D11" s="127">
        <f t="shared" ref="D11:K11" si="1">D12+D17+D18</f>
        <v>49406.8</v>
      </c>
      <c r="E11" s="127">
        <f t="shared" si="1"/>
        <v>75190.799999999988</v>
      </c>
      <c r="F11" s="127">
        <f t="shared" si="1"/>
        <v>44169.599999999999</v>
      </c>
      <c r="G11" s="127">
        <f t="shared" si="1"/>
        <v>62709.700000000004</v>
      </c>
      <c r="H11" s="127">
        <f t="shared" si="1"/>
        <v>16064.099999999999</v>
      </c>
      <c r="I11" s="127">
        <f t="shared" si="1"/>
        <v>15366.6</v>
      </c>
      <c r="J11" s="127">
        <f t="shared" si="1"/>
        <v>14573.099999999999</v>
      </c>
      <c r="K11" s="127">
        <f t="shared" si="1"/>
        <v>16705.900000000001</v>
      </c>
      <c r="L11" s="110"/>
      <c r="M11" s="174">
        <v>1010</v>
      </c>
      <c r="N11" s="171">
        <f t="shared" ref="N11:U16" si="2">SUMIF($C$7:$C$227,$M11,D$7:D$227)</f>
        <v>70320.100000000006</v>
      </c>
      <c r="O11" s="171">
        <f t="shared" si="2"/>
        <v>83540.499999999985</v>
      </c>
      <c r="P11" s="171">
        <f t="shared" si="2"/>
        <v>51194.2</v>
      </c>
      <c r="Q11" s="171">
        <f t="shared" si="2"/>
        <v>67881.8</v>
      </c>
      <c r="R11" s="171">
        <f t="shared" si="2"/>
        <v>16236.999999999998</v>
      </c>
      <c r="S11" s="171">
        <f t="shared" si="2"/>
        <v>15539.5</v>
      </c>
      <c r="T11" s="171">
        <f t="shared" si="2"/>
        <v>14745.999999999998</v>
      </c>
      <c r="U11" s="171">
        <f t="shared" si="2"/>
        <v>21359.300000000003</v>
      </c>
      <c r="V11" s="165"/>
    </row>
    <row r="12" spans="1:22" ht="30" customHeight="1">
      <c r="A12" s="175" t="s">
        <v>262</v>
      </c>
      <c r="B12" s="176" t="s">
        <v>381</v>
      </c>
      <c r="C12" s="177">
        <v>1011</v>
      </c>
      <c r="D12" s="178">
        <f>SUM(D13:D16)</f>
        <v>15697.400000000001</v>
      </c>
      <c r="E12" s="178">
        <f>SUM(E13:E16)</f>
        <v>24392.2</v>
      </c>
      <c r="F12" s="178">
        <f>SUM(F13:F16)</f>
        <v>7731.4</v>
      </c>
      <c r="G12" s="178">
        <f>H12+I12+J12+K12</f>
        <v>6011.1</v>
      </c>
      <c r="H12" s="178">
        <f>SUM(H13:H16)</f>
        <v>3865.8</v>
      </c>
      <c r="I12" s="178">
        <f>SUM(I13:I16)</f>
        <v>706</v>
      </c>
      <c r="J12" s="178">
        <f>SUM(J13:J16)</f>
        <v>1167.8000000000002</v>
      </c>
      <c r="K12" s="178">
        <f>SUM(K13:K16)</f>
        <v>271.5</v>
      </c>
      <c r="L12" s="110"/>
      <c r="M12" s="174">
        <v>1011</v>
      </c>
      <c r="N12" s="112">
        <f t="shared" si="2"/>
        <v>29049.200000000001</v>
      </c>
      <c r="O12" s="112">
        <f t="shared" si="2"/>
        <v>28740</v>
      </c>
      <c r="P12" s="112">
        <f t="shared" si="2"/>
        <v>10445.5</v>
      </c>
      <c r="Q12" s="112">
        <f t="shared" si="2"/>
        <v>8359.1</v>
      </c>
      <c r="R12" s="112">
        <f t="shared" si="2"/>
        <v>4032.8</v>
      </c>
      <c r="S12" s="112">
        <f t="shared" si="2"/>
        <v>873</v>
      </c>
      <c r="T12" s="112">
        <f t="shared" si="2"/>
        <v>1334.8000000000002</v>
      </c>
      <c r="U12" s="112">
        <f t="shared" si="2"/>
        <v>2118.5</v>
      </c>
    </row>
    <row r="13" spans="1:22" ht="28.5" customHeight="1">
      <c r="A13" s="179"/>
      <c r="B13" s="118" t="s">
        <v>452</v>
      </c>
      <c r="C13" s="170"/>
      <c r="D13" s="27">
        <v>4692.6000000000004</v>
      </c>
      <c r="E13" s="27">
        <v>4794.3</v>
      </c>
      <c r="F13" s="27">
        <v>5322.4</v>
      </c>
      <c r="G13" s="27">
        <f t="shared" ref="G13:G49" si="3">H13+I13+J13+K13</f>
        <v>4794.3</v>
      </c>
      <c r="H13" s="27">
        <v>3725.8</v>
      </c>
      <c r="I13" s="27">
        <v>572</v>
      </c>
      <c r="J13" s="27">
        <v>437.1</v>
      </c>
      <c r="K13" s="27">
        <v>59.4</v>
      </c>
      <c r="L13" s="110"/>
      <c r="M13" s="174">
        <v>1012</v>
      </c>
      <c r="N13" s="112">
        <f t="shared" si="2"/>
        <v>33959.899999999994</v>
      </c>
      <c r="O13" s="112">
        <f t="shared" si="2"/>
        <v>45294.2</v>
      </c>
      <c r="P13" s="112">
        <f t="shared" si="2"/>
        <v>33855.599999999999</v>
      </c>
      <c r="Q13" s="112">
        <f t="shared" si="2"/>
        <v>48587.500000000007</v>
      </c>
      <c r="R13" s="112">
        <f t="shared" si="2"/>
        <v>9673.1</v>
      </c>
      <c r="S13" s="112">
        <f t="shared" si="2"/>
        <v>12132.1</v>
      </c>
      <c r="T13" s="112">
        <f t="shared" si="2"/>
        <v>11093.9</v>
      </c>
      <c r="U13" s="112">
        <f t="shared" si="2"/>
        <v>15688.4</v>
      </c>
    </row>
    <row r="14" spans="1:22" ht="39.75" customHeight="1">
      <c r="A14" s="179"/>
      <c r="B14" s="136" t="s">
        <v>382</v>
      </c>
      <c r="C14" s="170"/>
      <c r="D14" s="27">
        <v>10493</v>
      </c>
      <c r="E14" s="27">
        <v>18994.400000000001</v>
      </c>
      <c r="F14" s="27">
        <v>1696.6</v>
      </c>
      <c r="G14" s="27">
        <f t="shared" si="3"/>
        <v>536.70000000000005</v>
      </c>
      <c r="H14" s="27"/>
      <c r="I14" s="27"/>
      <c r="J14" s="27">
        <v>536.70000000000005</v>
      </c>
      <c r="K14" s="27"/>
      <c r="L14" s="110"/>
      <c r="M14" s="174">
        <v>1013</v>
      </c>
      <c r="N14" s="112">
        <f t="shared" si="2"/>
        <v>7306.9</v>
      </c>
      <c r="O14" s="112">
        <f t="shared" si="2"/>
        <v>9477.3000000000011</v>
      </c>
      <c r="P14" s="112">
        <f t="shared" si="2"/>
        <v>6883.4000000000005</v>
      </c>
      <c r="Q14" s="112">
        <f t="shared" si="2"/>
        <v>10921.6</v>
      </c>
      <c r="R14" s="112">
        <f t="shared" si="2"/>
        <v>2527.7000000000003</v>
      </c>
      <c r="S14" s="112">
        <f t="shared" si="2"/>
        <v>2531</v>
      </c>
      <c r="T14" s="112">
        <f t="shared" si="2"/>
        <v>2313.9</v>
      </c>
      <c r="U14" s="112">
        <f t="shared" si="2"/>
        <v>3549</v>
      </c>
    </row>
    <row r="15" spans="1:22" ht="28.5" customHeight="1">
      <c r="A15" s="179"/>
      <c r="B15" s="118" t="s">
        <v>246</v>
      </c>
      <c r="C15" s="170"/>
      <c r="D15" s="27">
        <v>233.1</v>
      </c>
      <c r="E15" s="27">
        <v>126.9</v>
      </c>
      <c r="F15" s="27">
        <v>712.4</v>
      </c>
      <c r="G15" s="27">
        <f t="shared" si="3"/>
        <v>680.1</v>
      </c>
      <c r="H15" s="27">
        <v>140</v>
      </c>
      <c r="I15" s="27">
        <v>134</v>
      </c>
      <c r="J15" s="27">
        <v>194</v>
      </c>
      <c r="K15" s="27">
        <v>212.1</v>
      </c>
      <c r="L15" s="110"/>
      <c r="M15" s="174">
        <v>1014</v>
      </c>
      <c r="N15" s="112">
        <f t="shared" si="2"/>
        <v>0</v>
      </c>
      <c r="O15" s="112">
        <f t="shared" si="2"/>
        <v>0</v>
      </c>
      <c r="P15" s="112">
        <f t="shared" si="2"/>
        <v>0</v>
      </c>
      <c r="Q15" s="112">
        <f t="shared" si="2"/>
        <v>0</v>
      </c>
      <c r="R15" s="112">
        <f t="shared" si="2"/>
        <v>0</v>
      </c>
      <c r="S15" s="112">
        <f t="shared" si="2"/>
        <v>0</v>
      </c>
      <c r="T15" s="112">
        <f t="shared" si="2"/>
        <v>0</v>
      </c>
      <c r="U15" s="112">
        <f t="shared" si="2"/>
        <v>0</v>
      </c>
    </row>
    <row r="16" spans="1:22" ht="42" customHeight="1">
      <c r="A16" s="179"/>
      <c r="B16" s="136" t="s">
        <v>377</v>
      </c>
      <c r="C16" s="170"/>
      <c r="D16" s="27">
        <v>278.7</v>
      </c>
      <c r="E16" s="27">
        <v>476.6</v>
      </c>
      <c r="F16" s="27">
        <v>0</v>
      </c>
      <c r="G16" s="27">
        <f t="shared" si="3"/>
        <v>0</v>
      </c>
      <c r="H16" s="27"/>
      <c r="I16" s="27"/>
      <c r="J16" s="27"/>
      <c r="K16" s="27"/>
      <c r="L16" s="110"/>
      <c r="M16" s="174">
        <v>1015</v>
      </c>
      <c r="N16" s="112">
        <f t="shared" si="2"/>
        <v>4.1000000000000005</v>
      </c>
      <c r="O16" s="112">
        <f t="shared" si="2"/>
        <v>29</v>
      </c>
      <c r="P16" s="112">
        <f t="shared" si="2"/>
        <v>9.6999999999999993</v>
      </c>
      <c r="Q16" s="112">
        <f t="shared" si="2"/>
        <v>13.6</v>
      </c>
      <c r="R16" s="112">
        <f t="shared" si="2"/>
        <v>3.4</v>
      </c>
      <c r="S16" s="112">
        <f t="shared" si="2"/>
        <v>3.4</v>
      </c>
      <c r="T16" s="112">
        <f t="shared" si="2"/>
        <v>3.4</v>
      </c>
      <c r="U16" s="112">
        <f t="shared" si="2"/>
        <v>3.4</v>
      </c>
    </row>
    <row r="17" spans="1:21" ht="24.75" customHeight="1">
      <c r="A17" s="175" t="s">
        <v>263</v>
      </c>
      <c r="B17" s="176" t="s">
        <v>1</v>
      </c>
      <c r="C17" s="177">
        <v>1012</v>
      </c>
      <c r="D17" s="178">
        <f>18669.5+9032.2</f>
        <v>27701.7</v>
      </c>
      <c r="E17" s="178">
        <v>42013.7</v>
      </c>
      <c r="F17" s="178">
        <v>30275.599999999999</v>
      </c>
      <c r="G17" s="178">
        <f t="shared" si="3"/>
        <v>46013.700000000004</v>
      </c>
      <c r="H17" s="178">
        <v>9671</v>
      </c>
      <c r="I17" s="178">
        <v>12130</v>
      </c>
      <c r="J17" s="178">
        <v>11091.8</v>
      </c>
      <c r="K17" s="178">
        <v>13120.9</v>
      </c>
      <c r="L17" s="110"/>
      <c r="M17" s="174"/>
      <c r="N17" s="112"/>
      <c r="O17" s="112"/>
      <c r="P17" s="112"/>
      <c r="Q17" s="112"/>
      <c r="R17" s="112"/>
      <c r="S17" s="112"/>
      <c r="T17" s="112"/>
      <c r="U17" s="112"/>
    </row>
    <row r="18" spans="1:21" ht="27.75" customHeight="1">
      <c r="A18" s="175" t="s">
        <v>277</v>
      </c>
      <c r="B18" s="176" t="s">
        <v>2</v>
      </c>
      <c r="C18" s="177">
        <v>1013</v>
      </c>
      <c r="D18" s="178">
        <f>4117.9+1889.8</f>
        <v>6007.7</v>
      </c>
      <c r="E18" s="178">
        <v>8784.9</v>
      </c>
      <c r="F18" s="178">
        <v>6162.6</v>
      </c>
      <c r="G18" s="178">
        <f t="shared" si="3"/>
        <v>10684.9</v>
      </c>
      <c r="H18" s="178">
        <v>2527.3000000000002</v>
      </c>
      <c r="I18" s="178">
        <v>2530.6</v>
      </c>
      <c r="J18" s="178">
        <v>2313.5</v>
      </c>
      <c r="K18" s="178">
        <v>3313.5</v>
      </c>
      <c r="L18" s="110"/>
      <c r="M18" s="180">
        <v>1020</v>
      </c>
      <c r="N18" s="171">
        <f t="shared" ref="N18:U23" si="4">SUMIF($C$7:$C$227,$M18,D$7:D$227)</f>
        <v>16983.7</v>
      </c>
      <c r="O18" s="171">
        <f t="shared" si="4"/>
        <v>18978.8</v>
      </c>
      <c r="P18" s="171">
        <f t="shared" si="4"/>
        <v>20394.500000000004</v>
      </c>
      <c r="Q18" s="171">
        <f t="shared" si="4"/>
        <v>23370.6</v>
      </c>
      <c r="R18" s="171">
        <f t="shared" si="4"/>
        <v>5512.9000000000005</v>
      </c>
      <c r="S18" s="171">
        <f t="shared" si="4"/>
        <v>5064.5000000000009</v>
      </c>
      <c r="T18" s="171">
        <f t="shared" si="4"/>
        <v>5322.7000000000007</v>
      </c>
      <c r="U18" s="171">
        <f t="shared" si="4"/>
        <v>7470.5</v>
      </c>
    </row>
    <row r="19" spans="1:21" ht="25.5" customHeight="1">
      <c r="A19" s="172" t="s">
        <v>182</v>
      </c>
      <c r="B19" s="181" t="s">
        <v>186</v>
      </c>
      <c r="C19" s="126">
        <v>1020</v>
      </c>
      <c r="D19" s="127">
        <f>D20+D25+D26+D27</f>
        <v>7585.5999999999995</v>
      </c>
      <c r="E19" s="127">
        <f>E20+E25+E26+E27</f>
        <v>10137.700000000001</v>
      </c>
      <c r="F19" s="127">
        <f>F20+F25+F26+F27</f>
        <v>9811</v>
      </c>
      <c r="G19" s="127">
        <f>H19+I19+J19+K19</f>
        <v>14404.399999999998</v>
      </c>
      <c r="H19" s="127">
        <f>H20+H25+H26+H27</f>
        <v>2749.1</v>
      </c>
      <c r="I19" s="127">
        <f>I20+I25+I26+I27</f>
        <v>3380.2999999999997</v>
      </c>
      <c r="J19" s="127">
        <f>J20+J25+J26+J27</f>
        <v>4131.7</v>
      </c>
      <c r="K19" s="127">
        <f>K20+K25+K26+K27</f>
        <v>4143.3</v>
      </c>
      <c r="L19" s="110"/>
      <c r="M19" s="180">
        <v>1021</v>
      </c>
      <c r="N19" s="112">
        <f t="shared" si="4"/>
        <v>1365.9</v>
      </c>
      <c r="O19" s="112">
        <f t="shared" si="4"/>
        <v>650.5</v>
      </c>
      <c r="P19" s="112">
        <f t="shared" si="4"/>
        <v>478.5</v>
      </c>
      <c r="Q19" s="112">
        <f t="shared" si="4"/>
        <v>520.79999999999995</v>
      </c>
      <c r="R19" s="112">
        <f t="shared" si="4"/>
        <v>138.79999999999998</v>
      </c>
      <c r="S19" s="112">
        <f t="shared" si="4"/>
        <v>118.2</v>
      </c>
      <c r="T19" s="112">
        <f t="shared" si="4"/>
        <v>115.6</v>
      </c>
      <c r="U19" s="112">
        <f t="shared" si="4"/>
        <v>148.19999999999999</v>
      </c>
    </row>
    <row r="20" spans="1:21" ht="25.5" customHeight="1">
      <c r="A20" s="175" t="s">
        <v>337</v>
      </c>
      <c r="B20" s="176" t="s">
        <v>449</v>
      </c>
      <c r="C20" s="177">
        <v>1021</v>
      </c>
      <c r="D20" s="178">
        <f>SUM(D21:D24)</f>
        <v>499.70000000000005</v>
      </c>
      <c r="E20" s="178">
        <f>SUM(E21:E24)</f>
        <v>472.49999999999994</v>
      </c>
      <c r="F20" s="178">
        <f t="shared" ref="F20:G20" si="5">SUM(F21:F24)</f>
        <v>32.200000000000003</v>
      </c>
      <c r="G20" s="178">
        <f t="shared" si="5"/>
        <v>496.2</v>
      </c>
      <c r="H20" s="178">
        <f>SUM(H21:H24)</f>
        <v>133.19999999999999</v>
      </c>
      <c r="I20" s="178">
        <f t="shared" ref="I20:K20" si="6">SUM(I21:I24)</f>
        <v>118.2</v>
      </c>
      <c r="J20" s="178">
        <f t="shared" si="6"/>
        <v>111.6</v>
      </c>
      <c r="K20" s="178">
        <f t="shared" si="6"/>
        <v>133.19999999999999</v>
      </c>
      <c r="L20" s="110"/>
      <c r="M20" s="180">
        <v>1022</v>
      </c>
      <c r="N20" s="112">
        <f t="shared" si="4"/>
        <v>5408.0999999999995</v>
      </c>
      <c r="O20" s="112">
        <f t="shared" si="4"/>
        <v>5905.6</v>
      </c>
      <c r="P20" s="112">
        <f t="shared" si="4"/>
        <v>6204.6</v>
      </c>
      <c r="Q20" s="112">
        <f t="shared" si="4"/>
        <v>10684</v>
      </c>
      <c r="R20" s="112">
        <f t="shared" si="4"/>
        <v>1954</v>
      </c>
      <c r="S20" s="112">
        <f t="shared" si="4"/>
        <v>2315</v>
      </c>
      <c r="T20" s="112">
        <f t="shared" si="4"/>
        <v>3215</v>
      </c>
      <c r="U20" s="112">
        <f t="shared" si="4"/>
        <v>3200</v>
      </c>
    </row>
    <row r="21" spans="1:21" ht="28.5" customHeight="1">
      <c r="A21" s="179"/>
      <c r="B21" s="137" t="s">
        <v>269</v>
      </c>
      <c r="C21" s="170"/>
      <c r="D21" s="27">
        <v>428</v>
      </c>
      <c r="E21" s="27">
        <v>297.89999999999998</v>
      </c>
      <c r="F21" s="27">
        <v>32.200000000000003</v>
      </c>
      <c r="G21" s="27">
        <f t="shared" si="3"/>
        <v>272</v>
      </c>
      <c r="H21" s="27">
        <v>68</v>
      </c>
      <c r="I21" s="27">
        <v>68</v>
      </c>
      <c r="J21" s="27">
        <v>68</v>
      </c>
      <c r="K21" s="27">
        <v>68</v>
      </c>
      <c r="L21" s="110"/>
      <c r="M21" s="180">
        <v>1023</v>
      </c>
      <c r="N21" s="112">
        <f t="shared" si="4"/>
        <v>1041</v>
      </c>
      <c r="O21" s="112">
        <f t="shared" si="4"/>
        <v>1256</v>
      </c>
      <c r="P21" s="112">
        <f t="shared" si="4"/>
        <v>2545.9</v>
      </c>
      <c r="Q21" s="112">
        <f t="shared" si="4"/>
        <v>1454</v>
      </c>
      <c r="R21" s="112">
        <f t="shared" si="4"/>
        <v>215</v>
      </c>
      <c r="S21" s="112">
        <f t="shared" si="4"/>
        <v>412</v>
      </c>
      <c r="T21" s="112">
        <f t="shared" si="4"/>
        <v>412</v>
      </c>
      <c r="U21" s="112">
        <f t="shared" si="4"/>
        <v>415</v>
      </c>
    </row>
    <row r="22" spans="1:21" ht="28.5" customHeight="1">
      <c r="A22" s="179"/>
      <c r="B22" s="137" t="s">
        <v>541</v>
      </c>
      <c r="C22" s="170"/>
      <c r="D22" s="27">
        <v>18.600000000000001</v>
      </c>
      <c r="E22" s="27">
        <v>67.400000000000006</v>
      </c>
      <c r="F22" s="27"/>
      <c r="G22" s="27">
        <f t="shared" si="3"/>
        <v>117</v>
      </c>
      <c r="H22" s="27">
        <v>33</v>
      </c>
      <c r="I22" s="27">
        <v>18</v>
      </c>
      <c r="J22" s="27">
        <v>33</v>
      </c>
      <c r="K22" s="27">
        <v>33</v>
      </c>
      <c r="L22" s="110"/>
      <c r="M22" s="180">
        <v>1024</v>
      </c>
      <c r="N22" s="112">
        <f t="shared" si="4"/>
        <v>3048.4</v>
      </c>
      <c r="O22" s="112">
        <f t="shared" si="4"/>
        <v>2652</v>
      </c>
      <c r="P22" s="112">
        <f t="shared" si="4"/>
        <v>2786.9</v>
      </c>
      <c r="Q22" s="112">
        <f t="shared" si="4"/>
        <v>2136.5</v>
      </c>
      <c r="R22" s="112">
        <f t="shared" si="4"/>
        <v>540</v>
      </c>
      <c r="S22" s="112">
        <f t="shared" si="4"/>
        <v>450</v>
      </c>
      <c r="T22" s="112">
        <f t="shared" si="4"/>
        <v>450</v>
      </c>
      <c r="U22" s="112">
        <f t="shared" si="4"/>
        <v>696.5</v>
      </c>
    </row>
    <row r="23" spans="1:21" ht="24.75" customHeight="1">
      <c r="A23" s="179"/>
      <c r="B23" s="137" t="s">
        <v>292</v>
      </c>
      <c r="C23" s="170"/>
      <c r="D23" s="27">
        <v>24.3</v>
      </c>
      <c r="E23" s="27"/>
      <c r="F23" s="27"/>
      <c r="G23" s="27">
        <f t="shared" si="3"/>
        <v>0</v>
      </c>
      <c r="H23" s="27"/>
      <c r="I23" s="27"/>
      <c r="J23" s="27"/>
      <c r="K23" s="27"/>
      <c r="L23" s="110"/>
      <c r="M23" s="180">
        <v>1025</v>
      </c>
      <c r="N23" s="112">
        <f t="shared" si="4"/>
        <v>6120.3000000000011</v>
      </c>
      <c r="O23" s="112">
        <f t="shared" si="4"/>
        <v>8514.6999999999989</v>
      </c>
      <c r="P23" s="112">
        <f t="shared" si="4"/>
        <v>8480.4</v>
      </c>
      <c r="Q23" s="112">
        <f t="shared" si="4"/>
        <v>8575.2999999999993</v>
      </c>
      <c r="R23" s="112">
        <f t="shared" si="4"/>
        <v>2665.0999999999995</v>
      </c>
      <c r="S23" s="112">
        <f t="shared" si="4"/>
        <v>1769.3</v>
      </c>
      <c r="T23" s="112">
        <f t="shared" si="4"/>
        <v>1130.0999999999999</v>
      </c>
      <c r="U23" s="112">
        <f t="shared" si="4"/>
        <v>3010.8</v>
      </c>
    </row>
    <row r="24" spans="1:21" ht="28.5" customHeight="1">
      <c r="A24" s="179"/>
      <c r="B24" s="137" t="s">
        <v>355</v>
      </c>
      <c r="C24" s="170"/>
      <c r="D24" s="27">
        <v>28.8</v>
      </c>
      <c r="E24" s="27">
        <v>107.2</v>
      </c>
      <c r="F24" s="27"/>
      <c r="G24" s="27">
        <f t="shared" si="3"/>
        <v>107.2</v>
      </c>
      <c r="H24" s="27">
        <v>32.200000000000003</v>
      </c>
      <c r="I24" s="27">
        <v>32.200000000000003</v>
      </c>
      <c r="J24" s="27">
        <v>10.6</v>
      </c>
      <c r="K24" s="27">
        <v>32.200000000000003</v>
      </c>
      <c r="L24" s="110"/>
      <c r="M24" s="180"/>
      <c r="N24" s="112"/>
      <c r="O24" s="112"/>
      <c r="P24" s="112"/>
      <c r="Q24" s="112"/>
      <c r="R24" s="112"/>
      <c r="S24" s="112"/>
      <c r="T24" s="112"/>
      <c r="U24" s="112"/>
    </row>
    <row r="25" spans="1:21" ht="26.25" customHeight="1">
      <c r="A25" s="175" t="s">
        <v>264</v>
      </c>
      <c r="B25" s="176" t="s">
        <v>1</v>
      </c>
      <c r="C25" s="177">
        <v>1022</v>
      </c>
      <c r="D25" s="178">
        <f>4854.9+553.2</f>
        <v>5408.0999999999995</v>
      </c>
      <c r="E25" s="178">
        <v>5905.6</v>
      </c>
      <c r="F25" s="178">
        <v>6204.6</v>
      </c>
      <c r="G25" s="178">
        <f t="shared" si="3"/>
        <v>10684</v>
      </c>
      <c r="H25" s="178">
        <v>1954</v>
      </c>
      <c r="I25" s="178">
        <v>2315</v>
      </c>
      <c r="J25" s="178">
        <v>3215</v>
      </c>
      <c r="K25" s="178">
        <v>3200</v>
      </c>
      <c r="L25" s="110"/>
      <c r="M25" s="180">
        <v>1030</v>
      </c>
      <c r="N25" s="171">
        <f t="shared" ref="N25:U30" si="7">SUMIF($C$7:$C$227,$M25,D$7:D$227)</f>
        <v>442.2</v>
      </c>
      <c r="O25" s="171">
        <f t="shared" si="7"/>
        <v>722.6</v>
      </c>
      <c r="P25" s="171">
        <f t="shared" si="7"/>
        <v>454.1</v>
      </c>
      <c r="Q25" s="171">
        <f t="shared" si="7"/>
        <v>722.59999999999991</v>
      </c>
      <c r="R25" s="171">
        <f t="shared" si="7"/>
        <v>153.19999999999999</v>
      </c>
      <c r="S25" s="171">
        <f t="shared" si="7"/>
        <v>153.19999999999999</v>
      </c>
      <c r="T25" s="171">
        <f t="shared" si="7"/>
        <v>263</v>
      </c>
      <c r="U25" s="171">
        <f t="shared" si="7"/>
        <v>153.19999999999999</v>
      </c>
    </row>
    <row r="26" spans="1:21" ht="27.75" customHeight="1">
      <c r="A26" s="175" t="s">
        <v>392</v>
      </c>
      <c r="B26" s="176" t="s">
        <v>2</v>
      </c>
      <c r="C26" s="177">
        <v>1023</v>
      </c>
      <c r="D26" s="178">
        <f>948.2+92.8</f>
        <v>1041</v>
      </c>
      <c r="E26" s="178">
        <v>1256</v>
      </c>
      <c r="F26" s="178">
        <v>2545.9</v>
      </c>
      <c r="G26" s="178">
        <f t="shared" si="3"/>
        <v>1454</v>
      </c>
      <c r="H26" s="178">
        <v>215</v>
      </c>
      <c r="I26" s="178">
        <v>412</v>
      </c>
      <c r="J26" s="178">
        <v>412</v>
      </c>
      <c r="K26" s="178">
        <v>415</v>
      </c>
      <c r="L26" s="110"/>
      <c r="M26" s="180">
        <v>1031</v>
      </c>
      <c r="N26" s="112">
        <f t="shared" si="7"/>
        <v>0</v>
      </c>
      <c r="O26" s="112">
        <f t="shared" si="7"/>
        <v>0</v>
      </c>
      <c r="P26" s="112">
        <f t="shared" si="7"/>
        <v>0</v>
      </c>
      <c r="Q26" s="112">
        <f t="shared" si="7"/>
        <v>0</v>
      </c>
      <c r="R26" s="112">
        <f t="shared" si="7"/>
        <v>0</v>
      </c>
      <c r="S26" s="112">
        <f t="shared" si="7"/>
        <v>0</v>
      </c>
      <c r="T26" s="112">
        <f t="shared" si="7"/>
        <v>0</v>
      </c>
      <c r="U26" s="112">
        <f t="shared" si="7"/>
        <v>0</v>
      </c>
    </row>
    <row r="27" spans="1:21" ht="25.5" customHeight="1">
      <c r="A27" s="175" t="s">
        <v>439</v>
      </c>
      <c r="B27" s="182" t="s">
        <v>450</v>
      </c>
      <c r="C27" s="177">
        <v>1025</v>
      </c>
      <c r="D27" s="178">
        <f>SUM(D28:D46)</f>
        <v>636.79999999999995</v>
      </c>
      <c r="E27" s="178">
        <f>SUM(E28:E46)</f>
        <v>2503.6000000000004</v>
      </c>
      <c r="F27" s="178">
        <f>SUM(F28:F46)</f>
        <v>1028.3</v>
      </c>
      <c r="G27" s="178">
        <f>H27+I27+J27+K27</f>
        <v>1770.1999999999998</v>
      </c>
      <c r="H27" s="178">
        <f>SUM(H28:H46)</f>
        <v>446.9</v>
      </c>
      <c r="I27" s="178">
        <f>SUM(I28:I46)</f>
        <v>535.1</v>
      </c>
      <c r="J27" s="178">
        <f>SUM(J28:J46)</f>
        <v>393.09999999999997</v>
      </c>
      <c r="K27" s="178">
        <f>SUM(K28:K46)</f>
        <v>395.09999999999997</v>
      </c>
      <c r="L27" s="110"/>
      <c r="M27" s="180">
        <v>1032</v>
      </c>
      <c r="N27" s="112">
        <f t="shared" si="7"/>
        <v>363.5</v>
      </c>
      <c r="O27" s="112">
        <f t="shared" si="7"/>
        <v>595</v>
      </c>
      <c r="P27" s="112">
        <f t="shared" si="7"/>
        <v>372.2</v>
      </c>
      <c r="Q27" s="112">
        <f t="shared" si="7"/>
        <v>595</v>
      </c>
      <c r="R27" s="112">
        <f t="shared" si="7"/>
        <v>126.6</v>
      </c>
      <c r="S27" s="112">
        <f t="shared" si="7"/>
        <v>126.6</v>
      </c>
      <c r="T27" s="112">
        <f t="shared" si="7"/>
        <v>215.2</v>
      </c>
      <c r="U27" s="112">
        <f t="shared" si="7"/>
        <v>126.6</v>
      </c>
    </row>
    <row r="28" spans="1:21" ht="27" customHeight="1">
      <c r="A28" s="179"/>
      <c r="B28" s="183" t="s">
        <v>326</v>
      </c>
      <c r="C28" s="170"/>
      <c r="D28" s="27">
        <v>8.3000000000000007</v>
      </c>
      <c r="E28" s="27">
        <v>21.9</v>
      </c>
      <c r="F28" s="27">
        <v>45.7</v>
      </c>
      <c r="G28" s="27">
        <f t="shared" si="3"/>
        <v>48</v>
      </c>
      <c r="H28" s="27">
        <v>12</v>
      </c>
      <c r="I28" s="27">
        <v>12</v>
      </c>
      <c r="J28" s="27">
        <v>12</v>
      </c>
      <c r="K28" s="27">
        <v>12</v>
      </c>
      <c r="L28" s="110"/>
      <c r="M28" s="180">
        <v>1033</v>
      </c>
      <c r="N28" s="112">
        <f t="shared" si="7"/>
        <v>78.7</v>
      </c>
      <c r="O28" s="112">
        <f t="shared" si="7"/>
        <v>127.6</v>
      </c>
      <c r="P28" s="112">
        <f t="shared" si="7"/>
        <v>81.900000000000006</v>
      </c>
      <c r="Q28" s="112">
        <f t="shared" si="7"/>
        <v>127.6</v>
      </c>
      <c r="R28" s="112">
        <f t="shared" si="7"/>
        <v>26.6</v>
      </c>
      <c r="S28" s="112">
        <f t="shared" si="7"/>
        <v>26.6</v>
      </c>
      <c r="T28" s="112">
        <f t="shared" si="7"/>
        <v>47.8</v>
      </c>
      <c r="U28" s="112">
        <f t="shared" si="7"/>
        <v>26.6</v>
      </c>
    </row>
    <row r="29" spans="1:21" ht="27.75" customHeight="1">
      <c r="A29" s="179"/>
      <c r="B29" s="113" t="s">
        <v>333</v>
      </c>
      <c r="C29" s="170"/>
      <c r="D29" s="27">
        <v>4.2</v>
      </c>
      <c r="E29" s="27">
        <v>4.8</v>
      </c>
      <c r="F29" s="27"/>
      <c r="G29" s="27">
        <f t="shared" si="3"/>
        <v>4.8000000000000007</v>
      </c>
      <c r="H29" s="27"/>
      <c r="I29" s="27">
        <v>1.6</v>
      </c>
      <c r="J29" s="27">
        <v>1.6</v>
      </c>
      <c r="K29" s="27">
        <v>1.6</v>
      </c>
      <c r="L29" s="110"/>
      <c r="M29" s="180">
        <v>1034</v>
      </c>
      <c r="N29" s="112">
        <f t="shared" si="7"/>
        <v>0</v>
      </c>
      <c r="O29" s="112">
        <f t="shared" si="7"/>
        <v>0</v>
      </c>
      <c r="P29" s="112">
        <f t="shared" si="7"/>
        <v>0</v>
      </c>
      <c r="Q29" s="112">
        <f t="shared" si="7"/>
        <v>0</v>
      </c>
      <c r="R29" s="112">
        <f t="shared" si="7"/>
        <v>0</v>
      </c>
      <c r="S29" s="112">
        <f t="shared" si="7"/>
        <v>0</v>
      </c>
      <c r="T29" s="112">
        <f t="shared" si="7"/>
        <v>0</v>
      </c>
      <c r="U29" s="112">
        <f t="shared" si="7"/>
        <v>0</v>
      </c>
    </row>
    <row r="30" spans="1:21" ht="27.75" customHeight="1">
      <c r="A30" s="179"/>
      <c r="B30" s="135" t="s">
        <v>334</v>
      </c>
      <c r="C30" s="170"/>
      <c r="D30" s="27">
        <v>126.2</v>
      </c>
      <c r="E30" s="27">
        <v>1294.2</v>
      </c>
      <c r="F30" s="27">
        <v>23.2</v>
      </c>
      <c r="G30" s="27">
        <f t="shared" si="3"/>
        <v>657.6</v>
      </c>
      <c r="H30" s="27">
        <v>164.4</v>
      </c>
      <c r="I30" s="27">
        <v>164.4</v>
      </c>
      <c r="J30" s="27">
        <v>164.4</v>
      </c>
      <c r="K30" s="27">
        <v>164.4</v>
      </c>
      <c r="L30" s="110"/>
      <c r="M30" s="180">
        <v>1035</v>
      </c>
      <c r="N30" s="112">
        <f t="shared" si="7"/>
        <v>0</v>
      </c>
      <c r="O30" s="112">
        <f t="shared" si="7"/>
        <v>0</v>
      </c>
      <c r="P30" s="112">
        <f t="shared" si="7"/>
        <v>0</v>
      </c>
      <c r="Q30" s="112">
        <f t="shared" si="7"/>
        <v>0</v>
      </c>
      <c r="R30" s="112">
        <f t="shared" si="7"/>
        <v>0</v>
      </c>
      <c r="S30" s="112">
        <f t="shared" si="7"/>
        <v>0</v>
      </c>
      <c r="T30" s="112">
        <f t="shared" si="7"/>
        <v>0</v>
      </c>
      <c r="U30" s="112">
        <f t="shared" si="7"/>
        <v>0</v>
      </c>
    </row>
    <row r="31" spans="1:21" ht="29.25" customHeight="1">
      <c r="A31" s="179"/>
      <c r="B31" s="118" t="s">
        <v>229</v>
      </c>
      <c r="C31" s="170"/>
      <c r="D31" s="27">
        <v>234.5</v>
      </c>
      <c r="E31" s="27">
        <v>648.5</v>
      </c>
      <c r="F31" s="27">
        <v>60.6</v>
      </c>
      <c r="G31" s="27">
        <f t="shared" si="3"/>
        <v>273.5</v>
      </c>
      <c r="H31" s="27">
        <v>110</v>
      </c>
      <c r="I31" s="27">
        <v>54.5</v>
      </c>
      <c r="J31" s="27">
        <v>54.5</v>
      </c>
      <c r="K31" s="27">
        <v>54.5</v>
      </c>
      <c r="L31" s="110"/>
      <c r="M31" s="180"/>
      <c r="N31" s="112"/>
      <c r="O31" s="112"/>
      <c r="P31" s="112"/>
      <c r="Q31" s="112"/>
      <c r="R31" s="112"/>
      <c r="S31" s="112"/>
      <c r="T31" s="112"/>
      <c r="U31" s="112"/>
    </row>
    <row r="32" spans="1:21" ht="27" customHeight="1">
      <c r="A32" s="179"/>
      <c r="B32" s="118" t="s">
        <v>327</v>
      </c>
      <c r="C32" s="170"/>
      <c r="D32" s="27">
        <v>1.7</v>
      </c>
      <c r="E32" s="27">
        <v>19.2</v>
      </c>
      <c r="F32" s="27">
        <v>15.7</v>
      </c>
      <c r="G32" s="27">
        <f t="shared" si="3"/>
        <v>19.2</v>
      </c>
      <c r="H32" s="27">
        <v>5.3</v>
      </c>
      <c r="I32" s="27">
        <v>5.3</v>
      </c>
      <c r="J32" s="27">
        <v>3.3</v>
      </c>
      <c r="K32" s="27">
        <v>5.3</v>
      </c>
      <c r="L32" s="110"/>
      <c r="M32" s="180">
        <v>9000</v>
      </c>
      <c r="N32" s="112">
        <f>SUM(N12,N19,N26)</f>
        <v>30415.100000000002</v>
      </c>
      <c r="O32" s="112">
        <f t="shared" ref="O32:U32" si="8">SUM(O12,O19,O26)</f>
        <v>29390.5</v>
      </c>
      <c r="P32" s="112">
        <f t="shared" si="8"/>
        <v>10924</v>
      </c>
      <c r="Q32" s="112">
        <f t="shared" si="8"/>
        <v>8879.9</v>
      </c>
      <c r="R32" s="112">
        <f t="shared" si="8"/>
        <v>4171.6000000000004</v>
      </c>
      <c r="S32" s="112">
        <f t="shared" si="8"/>
        <v>991.2</v>
      </c>
      <c r="T32" s="112">
        <f t="shared" si="8"/>
        <v>1450.4</v>
      </c>
      <c r="U32" s="112">
        <f t="shared" si="8"/>
        <v>2266.6999999999998</v>
      </c>
    </row>
    <row r="33" spans="1:21" ht="27" customHeight="1">
      <c r="A33" s="179"/>
      <c r="B33" s="118" t="s">
        <v>328</v>
      </c>
      <c r="C33" s="170"/>
      <c r="D33" s="27"/>
      <c r="E33" s="27">
        <v>79.2</v>
      </c>
      <c r="F33" s="27">
        <v>206.6</v>
      </c>
      <c r="G33" s="27">
        <f t="shared" si="3"/>
        <v>208</v>
      </c>
      <c r="H33" s="27">
        <v>52</v>
      </c>
      <c r="I33" s="27">
        <v>52</v>
      </c>
      <c r="J33" s="27">
        <v>52</v>
      </c>
      <c r="K33" s="27">
        <v>52</v>
      </c>
      <c r="L33" s="110"/>
      <c r="M33" s="180">
        <v>9010</v>
      </c>
      <c r="N33" s="112">
        <f>SUM(N13,N20,N27)</f>
        <v>39731.499999999993</v>
      </c>
      <c r="O33" s="112">
        <f t="shared" ref="O33:U33" si="9">SUM(O13,O20,O27)</f>
        <v>51794.799999999996</v>
      </c>
      <c r="P33" s="112">
        <f t="shared" si="9"/>
        <v>40432.399999999994</v>
      </c>
      <c r="Q33" s="112">
        <f t="shared" si="9"/>
        <v>59866.500000000007</v>
      </c>
      <c r="R33" s="112">
        <f t="shared" si="9"/>
        <v>11753.7</v>
      </c>
      <c r="S33" s="112">
        <f t="shared" si="9"/>
        <v>14573.7</v>
      </c>
      <c r="T33" s="112">
        <f t="shared" si="9"/>
        <v>14524.1</v>
      </c>
      <c r="U33" s="112">
        <f t="shared" si="9"/>
        <v>19015</v>
      </c>
    </row>
    <row r="34" spans="1:21" ht="27" customHeight="1">
      <c r="A34" s="179"/>
      <c r="B34" s="118" t="s">
        <v>329</v>
      </c>
      <c r="C34" s="170"/>
      <c r="D34" s="27">
        <v>14.4</v>
      </c>
      <c r="E34" s="27">
        <v>28.8</v>
      </c>
      <c r="F34" s="27">
        <v>41.5</v>
      </c>
      <c r="G34" s="27">
        <f t="shared" si="3"/>
        <v>44</v>
      </c>
      <c r="H34" s="27">
        <v>11</v>
      </c>
      <c r="I34" s="27">
        <v>11</v>
      </c>
      <c r="J34" s="27">
        <v>11</v>
      </c>
      <c r="K34" s="27">
        <v>11</v>
      </c>
      <c r="L34" s="110"/>
      <c r="M34" s="180">
        <v>9020</v>
      </c>
      <c r="N34" s="112">
        <f>SUM(N14,N21,N28)</f>
        <v>8426.6</v>
      </c>
      <c r="O34" s="112">
        <f t="shared" ref="O34:U34" si="10">SUM(O14,O21,O28)</f>
        <v>10860.900000000001</v>
      </c>
      <c r="P34" s="112">
        <f t="shared" si="10"/>
        <v>9511.2000000000007</v>
      </c>
      <c r="Q34" s="112">
        <f t="shared" si="10"/>
        <v>12503.2</v>
      </c>
      <c r="R34" s="112">
        <f t="shared" si="10"/>
        <v>2769.3</v>
      </c>
      <c r="S34" s="112">
        <f t="shared" si="10"/>
        <v>2969.6</v>
      </c>
      <c r="T34" s="112">
        <f t="shared" si="10"/>
        <v>2773.7000000000003</v>
      </c>
      <c r="U34" s="112">
        <f t="shared" si="10"/>
        <v>3990.6</v>
      </c>
    </row>
    <row r="35" spans="1:21" ht="27" customHeight="1">
      <c r="A35" s="179"/>
      <c r="B35" s="118" t="s">
        <v>330</v>
      </c>
      <c r="C35" s="170"/>
      <c r="D35" s="27">
        <v>13.8</v>
      </c>
      <c r="E35" s="27">
        <v>27.6</v>
      </c>
      <c r="F35" s="27">
        <v>94.5</v>
      </c>
      <c r="G35" s="27">
        <f t="shared" si="3"/>
        <v>100</v>
      </c>
      <c r="H35" s="27">
        <v>25</v>
      </c>
      <c r="I35" s="27">
        <v>25</v>
      </c>
      <c r="J35" s="27">
        <v>25</v>
      </c>
      <c r="K35" s="27">
        <v>25</v>
      </c>
      <c r="L35" s="110"/>
      <c r="M35" s="180">
        <v>9030</v>
      </c>
      <c r="N35" s="112">
        <f>SUM(N15,N22,N29)</f>
        <v>3048.4</v>
      </c>
      <c r="O35" s="112">
        <f t="shared" ref="O35:U35" si="11">SUM(O15,O22,O29)</f>
        <v>2652</v>
      </c>
      <c r="P35" s="112">
        <f t="shared" si="11"/>
        <v>2786.9</v>
      </c>
      <c r="Q35" s="112">
        <f t="shared" si="11"/>
        <v>2136.5</v>
      </c>
      <c r="R35" s="112">
        <f t="shared" si="11"/>
        <v>540</v>
      </c>
      <c r="S35" s="112">
        <f t="shared" si="11"/>
        <v>450</v>
      </c>
      <c r="T35" s="112">
        <f t="shared" si="11"/>
        <v>450</v>
      </c>
      <c r="U35" s="112">
        <f t="shared" si="11"/>
        <v>696.5</v>
      </c>
    </row>
    <row r="36" spans="1:21" ht="27" customHeight="1">
      <c r="A36" s="179"/>
      <c r="B36" s="118" t="s">
        <v>331</v>
      </c>
      <c r="C36" s="170"/>
      <c r="D36" s="27">
        <v>22</v>
      </c>
      <c r="E36" s="27">
        <v>44</v>
      </c>
      <c r="F36" s="27">
        <v>44.9</v>
      </c>
      <c r="G36" s="27">
        <f t="shared" si="3"/>
        <v>48</v>
      </c>
      <c r="H36" s="27">
        <v>12</v>
      </c>
      <c r="I36" s="27">
        <v>12</v>
      </c>
      <c r="J36" s="27">
        <v>12</v>
      </c>
      <c r="K36" s="27">
        <v>12</v>
      </c>
      <c r="L36" s="110"/>
      <c r="M36" s="180">
        <v>9040</v>
      </c>
      <c r="N36" s="112">
        <f>SUM(N16,N23,N30)</f>
        <v>6124.4000000000015</v>
      </c>
      <c r="O36" s="112">
        <f t="shared" ref="O36:U36" si="12">SUM(O16,O23,O30)</f>
        <v>8543.6999999999989</v>
      </c>
      <c r="P36" s="112">
        <f t="shared" si="12"/>
        <v>8490.1</v>
      </c>
      <c r="Q36" s="112">
        <f t="shared" si="12"/>
        <v>8588.9</v>
      </c>
      <c r="R36" s="112">
        <f t="shared" si="12"/>
        <v>2668.4999999999995</v>
      </c>
      <c r="S36" s="112">
        <f t="shared" si="12"/>
        <v>1772.7</v>
      </c>
      <c r="T36" s="112">
        <f t="shared" si="12"/>
        <v>1133.5</v>
      </c>
      <c r="U36" s="112">
        <f t="shared" si="12"/>
        <v>3014.2000000000003</v>
      </c>
    </row>
    <row r="37" spans="1:21" ht="27" customHeight="1">
      <c r="A37" s="179"/>
      <c r="B37" s="118" t="s">
        <v>361</v>
      </c>
      <c r="C37" s="170"/>
      <c r="D37" s="27">
        <v>2.5</v>
      </c>
      <c r="E37" s="27">
        <v>7.5</v>
      </c>
      <c r="F37" s="27">
        <v>3.2</v>
      </c>
      <c r="G37" s="27">
        <f t="shared" si="3"/>
        <v>7.5</v>
      </c>
      <c r="H37" s="27"/>
      <c r="I37" s="27">
        <v>2.5</v>
      </c>
      <c r="J37" s="27">
        <v>2.5</v>
      </c>
      <c r="K37" s="27">
        <v>2.5</v>
      </c>
      <c r="L37" s="110"/>
      <c r="M37" s="180">
        <v>9050</v>
      </c>
      <c r="N37" s="171">
        <f>SUM(N32:N36)</f>
        <v>87746</v>
      </c>
      <c r="O37" s="171">
        <f t="shared" ref="O37:U37" si="13">SUM(O32:O36)</f>
        <v>103241.89999999998</v>
      </c>
      <c r="P37" s="171">
        <f t="shared" si="13"/>
        <v>72144.599999999991</v>
      </c>
      <c r="Q37" s="171">
        <f t="shared" si="13"/>
        <v>91975</v>
      </c>
      <c r="R37" s="171">
        <f t="shared" si="13"/>
        <v>21903.100000000002</v>
      </c>
      <c r="S37" s="171">
        <f t="shared" si="13"/>
        <v>20757.2</v>
      </c>
      <c r="T37" s="171">
        <f t="shared" si="13"/>
        <v>20331.7</v>
      </c>
      <c r="U37" s="171">
        <f t="shared" si="13"/>
        <v>28983</v>
      </c>
    </row>
    <row r="38" spans="1:21" ht="27" customHeight="1">
      <c r="A38" s="179"/>
      <c r="B38" s="118" t="s">
        <v>358</v>
      </c>
      <c r="C38" s="170"/>
      <c r="D38" s="27">
        <v>59.4</v>
      </c>
      <c r="E38" s="27">
        <v>98.2</v>
      </c>
      <c r="F38" s="27">
        <v>39.799999999999997</v>
      </c>
      <c r="G38" s="27">
        <f t="shared" si="3"/>
        <v>140</v>
      </c>
      <c r="H38" s="27"/>
      <c r="I38" s="27">
        <v>140</v>
      </c>
      <c r="J38" s="27">
        <v>0</v>
      </c>
      <c r="K38" s="27">
        <v>0</v>
      </c>
      <c r="L38" s="110"/>
      <c r="M38" s="184"/>
      <c r="N38" s="112">
        <f>N32-'Фінансовий план КНП'!C88</f>
        <v>0</v>
      </c>
      <c r="O38" s="112">
        <f>O32-'Фінансовий план КНП'!D88</f>
        <v>0</v>
      </c>
      <c r="P38" s="112">
        <f>P32-'Фінансовий план КНП'!E88</f>
        <v>0</v>
      </c>
      <c r="Q38" s="112">
        <f>Q32-'Фінансовий план КНП'!F88</f>
        <v>0</v>
      </c>
      <c r="R38" s="112">
        <f>R32-'Фінансовий план КНП'!G88</f>
        <v>0</v>
      </c>
      <c r="S38" s="112">
        <f>S32-'Фінансовий план КНП'!H88</f>
        <v>0</v>
      </c>
      <c r="T38" s="112">
        <f>T32-'Фінансовий план КНП'!I88</f>
        <v>0</v>
      </c>
      <c r="U38" s="112">
        <f>U32-'Фінансовий план КНП'!J88</f>
        <v>0</v>
      </c>
    </row>
    <row r="39" spans="1:21" ht="27" customHeight="1">
      <c r="A39" s="179"/>
      <c r="B39" s="118" t="s">
        <v>359</v>
      </c>
      <c r="C39" s="170"/>
      <c r="D39" s="27">
        <v>0.7</v>
      </c>
      <c r="E39" s="27">
        <v>2.8</v>
      </c>
      <c r="F39" s="27">
        <v>7.7</v>
      </c>
      <c r="G39" s="27">
        <f t="shared" si="3"/>
        <v>2.8</v>
      </c>
      <c r="H39" s="27">
        <v>0.7</v>
      </c>
      <c r="I39" s="27">
        <v>0.7</v>
      </c>
      <c r="J39" s="27">
        <v>0.7</v>
      </c>
      <c r="K39" s="27">
        <v>0.7</v>
      </c>
      <c r="L39" s="110"/>
      <c r="M39" s="184"/>
      <c r="N39" s="112">
        <f>N33-'Фінансовий план КНП'!C89</f>
        <v>0</v>
      </c>
      <c r="O39" s="112">
        <f>O33-'Фінансовий план КНП'!D89</f>
        <v>0</v>
      </c>
      <c r="P39" s="112">
        <f>P33-'Фінансовий план КНП'!E89</f>
        <v>0</v>
      </c>
      <c r="Q39" s="112">
        <f>Q33-'Фінансовий план КНП'!F89</f>
        <v>0</v>
      </c>
      <c r="R39" s="112">
        <f>R33-'Фінансовий план КНП'!G89</f>
        <v>0</v>
      </c>
      <c r="S39" s="112">
        <f>S33-'Фінансовий план КНП'!H89</f>
        <v>0</v>
      </c>
      <c r="T39" s="112">
        <f>T33-'Фінансовий план КНП'!I89</f>
        <v>0</v>
      </c>
      <c r="U39" s="112">
        <f>U33-'Фінансовий план КНП'!J89</f>
        <v>0</v>
      </c>
    </row>
    <row r="40" spans="1:21" ht="27" customHeight="1">
      <c r="A40" s="179"/>
      <c r="B40" s="118" t="s">
        <v>233</v>
      </c>
      <c r="C40" s="170"/>
      <c r="D40" s="27">
        <v>139.4</v>
      </c>
      <c r="E40" s="27">
        <v>174</v>
      </c>
      <c r="F40" s="27">
        <v>142.80000000000001</v>
      </c>
      <c r="G40" s="27">
        <f t="shared" si="3"/>
        <v>174</v>
      </c>
      <c r="H40" s="139">
        <v>43.8</v>
      </c>
      <c r="I40" s="139">
        <v>43.4</v>
      </c>
      <c r="J40" s="139">
        <v>43.4</v>
      </c>
      <c r="K40" s="139">
        <v>43.4</v>
      </c>
      <c r="N40" s="112">
        <f>N34-'Фінансовий план КНП'!C90</f>
        <v>0</v>
      </c>
      <c r="O40" s="112">
        <f>O34-'Фінансовий план КНП'!D90</f>
        <v>0</v>
      </c>
      <c r="P40" s="112">
        <f>P34-'Фінансовий план КНП'!E90</f>
        <v>0</v>
      </c>
      <c r="Q40" s="112">
        <f>Q34-'Фінансовий план КНП'!F90</f>
        <v>0</v>
      </c>
      <c r="R40" s="112">
        <f>R34-'Фінансовий план КНП'!G90</f>
        <v>0</v>
      </c>
      <c r="S40" s="112">
        <f>S34-'Фінансовий план КНП'!H90</f>
        <v>0</v>
      </c>
      <c r="T40" s="112">
        <f>T34-'Фінансовий план КНП'!I90</f>
        <v>0</v>
      </c>
      <c r="U40" s="112">
        <f>U34-'Фінансовий план КНП'!J90</f>
        <v>0</v>
      </c>
    </row>
    <row r="41" spans="1:21" ht="27" customHeight="1">
      <c r="A41" s="179"/>
      <c r="B41" s="135" t="s">
        <v>332</v>
      </c>
      <c r="C41" s="170"/>
      <c r="D41" s="27">
        <v>0.2</v>
      </c>
      <c r="E41" s="27">
        <v>3.6</v>
      </c>
      <c r="F41" s="27">
        <v>3.6</v>
      </c>
      <c r="G41" s="27">
        <f t="shared" si="3"/>
        <v>4.8</v>
      </c>
      <c r="H41" s="139">
        <v>1.2</v>
      </c>
      <c r="I41" s="139">
        <v>1.2</v>
      </c>
      <c r="J41" s="139">
        <v>1.2</v>
      </c>
      <c r="K41" s="139">
        <v>1.2</v>
      </c>
      <c r="L41" s="321"/>
      <c r="M41" s="322"/>
      <c r="N41" s="112">
        <f>N35-'Фінансовий план КНП'!C91</f>
        <v>0</v>
      </c>
      <c r="O41" s="112">
        <f>O35-'Фінансовий план КНП'!D91</f>
        <v>0</v>
      </c>
      <c r="P41" s="112">
        <f>P35-'Фінансовий план КНП'!E91</f>
        <v>0</v>
      </c>
      <c r="Q41" s="112">
        <f>Q35-'Фінансовий план КНП'!F91</f>
        <v>0</v>
      </c>
      <c r="R41" s="112">
        <f>R35-'Фінансовий план КНП'!G91</f>
        <v>0</v>
      </c>
      <c r="S41" s="112">
        <f>S35-'Фінансовий план КНП'!H91</f>
        <v>0</v>
      </c>
      <c r="T41" s="112">
        <f>T35-'Фінансовий план КНП'!I91</f>
        <v>0</v>
      </c>
      <c r="U41" s="112">
        <f>U35-'Фінансовий план КНП'!J91</f>
        <v>0</v>
      </c>
    </row>
    <row r="42" spans="1:21" ht="27" customHeight="1">
      <c r="A42" s="179"/>
      <c r="B42" s="135" t="s">
        <v>538</v>
      </c>
      <c r="C42" s="170"/>
      <c r="D42" s="27">
        <v>0</v>
      </c>
      <c r="E42" s="27">
        <v>0</v>
      </c>
      <c r="F42" s="27">
        <v>1.5</v>
      </c>
      <c r="G42" s="27">
        <f t="shared" si="3"/>
        <v>0</v>
      </c>
      <c r="H42" s="27"/>
      <c r="I42" s="27"/>
      <c r="J42" s="27"/>
      <c r="K42" s="27"/>
      <c r="L42" s="110"/>
      <c r="N42" s="112">
        <f>N36-'Фінансовий план КНП'!C92</f>
        <v>0</v>
      </c>
      <c r="O42" s="112">
        <f>O36-'Фінансовий план КНП'!D92</f>
        <v>0</v>
      </c>
      <c r="P42" s="112">
        <f>P36-'Фінансовий план КНП'!E92</f>
        <v>0</v>
      </c>
      <c r="Q42" s="112">
        <f>Q36-'Фінансовий план КНП'!F92</f>
        <v>0</v>
      </c>
      <c r="R42" s="112">
        <f>R36-'Фінансовий план КНП'!G92</f>
        <v>0</v>
      </c>
      <c r="S42" s="112">
        <f>S36-'Фінансовий план КНП'!H92</f>
        <v>0</v>
      </c>
      <c r="T42" s="112">
        <f>T36-'Фінансовий план КНП'!I92</f>
        <v>0</v>
      </c>
      <c r="U42" s="112">
        <f>U36-'Фінансовий план КНП'!J92</f>
        <v>0</v>
      </c>
    </row>
    <row r="43" spans="1:21" ht="27" customHeight="1">
      <c r="A43" s="179"/>
      <c r="B43" s="135" t="s">
        <v>356</v>
      </c>
      <c r="C43" s="170"/>
      <c r="D43" s="27"/>
      <c r="E43" s="27">
        <v>20.8</v>
      </c>
      <c r="F43" s="27"/>
      <c r="G43" s="27">
        <f t="shared" si="3"/>
        <v>0</v>
      </c>
      <c r="H43" s="27"/>
      <c r="I43" s="27"/>
      <c r="J43" s="27"/>
      <c r="K43" s="27"/>
      <c r="L43" s="110"/>
      <c r="N43" s="112">
        <f>N37-'Фінансовий план КНП'!C93</f>
        <v>0</v>
      </c>
      <c r="O43" s="112">
        <f>O37-'Фінансовий план КНП'!D93</f>
        <v>0</v>
      </c>
      <c r="P43" s="112">
        <f>P37-'Фінансовий план КНП'!E93</f>
        <v>0</v>
      </c>
      <c r="Q43" s="112">
        <f>Q37-'Фінансовий план КНП'!F93</f>
        <v>0</v>
      </c>
      <c r="R43" s="112">
        <f>R37-'Фінансовий план КНП'!G93</f>
        <v>0</v>
      </c>
      <c r="S43" s="112">
        <f>S37-'Фінансовий план КНП'!H93</f>
        <v>0</v>
      </c>
      <c r="T43" s="112">
        <f>T37-'Фінансовий план КНП'!I93</f>
        <v>0</v>
      </c>
      <c r="U43" s="112">
        <f>U37-'Фінансовий план КНП'!J93</f>
        <v>0</v>
      </c>
    </row>
    <row r="44" spans="1:21" ht="27" customHeight="1">
      <c r="A44" s="179"/>
      <c r="B44" s="135" t="s">
        <v>357</v>
      </c>
      <c r="C44" s="170"/>
      <c r="D44" s="27">
        <v>9.5</v>
      </c>
      <c r="E44" s="27">
        <v>28.5</v>
      </c>
      <c r="F44" s="27">
        <v>43.9</v>
      </c>
      <c r="G44" s="27">
        <f t="shared" si="3"/>
        <v>38</v>
      </c>
      <c r="H44" s="27">
        <v>9.5</v>
      </c>
      <c r="I44" s="27">
        <v>9.5</v>
      </c>
      <c r="J44" s="27">
        <v>9.5</v>
      </c>
      <c r="K44" s="27">
        <v>9.5</v>
      </c>
      <c r="L44" s="110"/>
      <c r="N44" s="112"/>
      <c r="O44" s="112"/>
      <c r="P44" s="112"/>
      <c r="Q44" s="112"/>
      <c r="R44" s="112"/>
      <c r="S44" s="112"/>
      <c r="T44" s="112"/>
      <c r="U44" s="112"/>
    </row>
    <row r="45" spans="1:21" ht="27" customHeight="1">
      <c r="A45" s="179"/>
      <c r="B45" s="359" t="s">
        <v>545</v>
      </c>
      <c r="C45" s="170"/>
      <c r="D45" s="27"/>
      <c r="E45" s="27">
        <v>0</v>
      </c>
      <c r="F45" s="207">
        <v>253.1</v>
      </c>
      <c r="G45" s="27">
        <f t="shared" si="3"/>
        <v>0</v>
      </c>
      <c r="H45" s="139"/>
      <c r="I45" s="139"/>
      <c r="J45" s="27"/>
      <c r="K45" s="139"/>
      <c r="L45" s="110"/>
    </row>
    <row r="46" spans="1:21" ht="27" hidden="1" customHeight="1">
      <c r="A46" s="179"/>
      <c r="B46" s="135"/>
      <c r="C46" s="170"/>
      <c r="D46" s="27"/>
      <c r="E46" s="27">
        <v>0</v>
      </c>
      <c r="F46" s="27"/>
      <c r="G46" s="27">
        <f t="shared" si="3"/>
        <v>0</v>
      </c>
      <c r="H46" s="139"/>
      <c r="I46" s="139"/>
      <c r="J46" s="27"/>
      <c r="K46" s="139"/>
      <c r="L46" s="110"/>
    </row>
    <row r="47" spans="1:21" ht="27" customHeight="1">
      <c r="A47" s="172" t="s">
        <v>185</v>
      </c>
      <c r="B47" s="185" t="s">
        <v>187</v>
      </c>
      <c r="C47" s="126">
        <v>1030</v>
      </c>
      <c r="D47" s="127">
        <f>SUM(D48:D49)</f>
        <v>442.2</v>
      </c>
      <c r="E47" s="127">
        <f>SUM(E48:E49)</f>
        <v>722.6</v>
      </c>
      <c r="F47" s="127">
        <f t="shared" ref="F47" si="14">SUM(F48:F49)</f>
        <v>454.1</v>
      </c>
      <c r="G47" s="127">
        <f t="shared" si="3"/>
        <v>722.59999999999991</v>
      </c>
      <c r="H47" s="127">
        <f t="shared" ref="H47:I47" si="15">SUM(H48:H49)</f>
        <v>153.19999999999999</v>
      </c>
      <c r="I47" s="127">
        <f t="shared" si="15"/>
        <v>153.19999999999999</v>
      </c>
      <c r="J47" s="127">
        <f t="shared" ref="J47:K47" si="16">SUM(J48:J49)</f>
        <v>263</v>
      </c>
      <c r="K47" s="127">
        <f t="shared" si="16"/>
        <v>153.19999999999999</v>
      </c>
      <c r="L47" s="110"/>
    </row>
    <row r="48" spans="1:21" ht="27" customHeight="1">
      <c r="A48" s="186" t="s">
        <v>393</v>
      </c>
      <c r="B48" s="187" t="s">
        <v>1</v>
      </c>
      <c r="C48" s="188">
        <v>1032</v>
      </c>
      <c r="D48" s="178">
        <v>363.5</v>
      </c>
      <c r="E48" s="178">
        <v>595</v>
      </c>
      <c r="F48" s="178">
        <v>372.2</v>
      </c>
      <c r="G48" s="178">
        <f t="shared" si="3"/>
        <v>595</v>
      </c>
      <c r="H48" s="178">
        <v>126.6</v>
      </c>
      <c r="I48" s="178">
        <v>126.6</v>
      </c>
      <c r="J48" s="178">
        <v>215.2</v>
      </c>
      <c r="K48" s="178">
        <v>126.6</v>
      </c>
      <c r="L48" s="110"/>
    </row>
    <row r="49" spans="1:12" ht="27" customHeight="1">
      <c r="A49" s="186" t="s">
        <v>440</v>
      </c>
      <c r="B49" s="187" t="s">
        <v>2</v>
      </c>
      <c r="C49" s="188">
        <v>1033</v>
      </c>
      <c r="D49" s="178">
        <v>78.7</v>
      </c>
      <c r="E49" s="178">
        <v>127.6</v>
      </c>
      <c r="F49" s="178">
        <v>81.900000000000006</v>
      </c>
      <c r="G49" s="178">
        <f t="shared" si="3"/>
        <v>127.6</v>
      </c>
      <c r="H49" s="178">
        <v>26.6</v>
      </c>
      <c r="I49" s="178">
        <v>26.6</v>
      </c>
      <c r="J49" s="178">
        <v>47.8</v>
      </c>
      <c r="K49" s="178">
        <v>26.6</v>
      </c>
      <c r="L49" s="110"/>
    </row>
    <row r="50" spans="1:12" ht="25.5" customHeight="1">
      <c r="A50" s="189" t="s">
        <v>188</v>
      </c>
      <c r="B50" s="190" t="s">
        <v>365</v>
      </c>
      <c r="C50" s="167"/>
      <c r="D50" s="30">
        <f>D52+D62</f>
        <v>22209.7</v>
      </c>
      <c r="E50" s="30">
        <f>E52+E62</f>
        <v>12526.099999999999</v>
      </c>
      <c r="F50" s="30">
        <f>F52+F62</f>
        <v>9278.5</v>
      </c>
      <c r="G50" s="30">
        <f>H50+I50+J50+K50</f>
        <v>8011.3</v>
      </c>
      <c r="H50" s="30">
        <f>H52+H62</f>
        <v>2211.5</v>
      </c>
      <c r="I50" s="30">
        <f>I52+I62</f>
        <v>1087</v>
      </c>
      <c r="J50" s="30">
        <f>J52+J62</f>
        <v>658.6</v>
      </c>
      <c r="K50" s="30">
        <f>K52+K62</f>
        <v>4054.2000000000003</v>
      </c>
      <c r="L50" s="110"/>
    </row>
    <row r="51" spans="1:12" ht="23.25" customHeight="1">
      <c r="A51" s="116"/>
      <c r="B51" s="191" t="s">
        <v>180</v>
      </c>
      <c r="C51" s="170"/>
      <c r="D51" s="27"/>
      <c r="E51" s="27"/>
      <c r="F51" s="27"/>
      <c r="G51" s="27"/>
      <c r="H51" s="27"/>
      <c r="I51" s="27"/>
      <c r="J51" s="27"/>
      <c r="K51" s="27"/>
      <c r="L51" s="110"/>
    </row>
    <row r="52" spans="1:12" ht="23.25" customHeight="1">
      <c r="A52" s="172" t="s">
        <v>366</v>
      </c>
      <c r="B52" s="173" t="s">
        <v>184</v>
      </c>
      <c r="C52" s="126">
        <v>1010</v>
      </c>
      <c r="D52" s="127">
        <f t="shared" ref="D52" si="17">D53+D60+D61</f>
        <v>17881.900000000001</v>
      </c>
      <c r="E52" s="127">
        <f t="shared" ref="E52:K52" si="18">E53+E60+E61</f>
        <v>7391</v>
      </c>
      <c r="F52" s="127">
        <f t="shared" si="18"/>
        <v>3773.7000000000003</v>
      </c>
      <c r="G52" s="127">
        <f t="shared" si="18"/>
        <v>2348</v>
      </c>
      <c r="H52" s="127">
        <f t="shared" si="18"/>
        <v>167</v>
      </c>
      <c r="I52" s="127">
        <f t="shared" si="18"/>
        <v>167</v>
      </c>
      <c r="J52" s="127">
        <f t="shared" si="18"/>
        <v>167</v>
      </c>
      <c r="K52" s="127">
        <f t="shared" si="18"/>
        <v>1847</v>
      </c>
      <c r="L52" s="110"/>
    </row>
    <row r="53" spans="1:12" ht="23.25" customHeight="1">
      <c r="A53" s="175" t="s">
        <v>394</v>
      </c>
      <c r="B53" s="176" t="s">
        <v>381</v>
      </c>
      <c r="C53" s="177">
        <v>1011</v>
      </c>
      <c r="D53" s="178">
        <f>SUM(D54:D57)</f>
        <v>11216.900000000001</v>
      </c>
      <c r="E53" s="178">
        <f>SUM(E54:E59)</f>
        <v>4325</v>
      </c>
      <c r="F53" s="178">
        <f>SUM(F54:F59)</f>
        <v>2033.0000000000002</v>
      </c>
      <c r="G53" s="178">
        <f>SUM(G54:G59)</f>
        <v>2348</v>
      </c>
      <c r="H53" s="178">
        <f>SUM(H54:H59)</f>
        <v>167</v>
      </c>
      <c r="I53" s="178">
        <f t="shared" ref="I53:K53" si="19">SUM(I54:I59)</f>
        <v>167</v>
      </c>
      <c r="J53" s="178">
        <f t="shared" si="19"/>
        <v>167</v>
      </c>
      <c r="K53" s="178">
        <f t="shared" si="19"/>
        <v>1847</v>
      </c>
      <c r="L53" s="110"/>
    </row>
    <row r="54" spans="1:12" ht="23.25" customHeight="1">
      <c r="A54" s="179"/>
      <c r="B54" s="113" t="s">
        <v>267</v>
      </c>
      <c r="C54" s="170"/>
      <c r="D54" s="27">
        <v>18.600000000000001</v>
      </c>
      <c r="E54" s="27">
        <v>10.1</v>
      </c>
      <c r="F54" s="27">
        <v>0</v>
      </c>
      <c r="G54" s="27">
        <f>H54+I54+J54+K54</f>
        <v>0</v>
      </c>
      <c r="H54" s="27"/>
      <c r="I54" s="27"/>
      <c r="J54" s="27"/>
      <c r="K54" s="27"/>
      <c r="L54" s="110"/>
    </row>
    <row r="55" spans="1:12" ht="23.25" customHeight="1">
      <c r="A55" s="179"/>
      <c r="B55" s="113" t="s">
        <v>373</v>
      </c>
      <c r="C55" s="170"/>
      <c r="D55" s="27"/>
      <c r="E55" s="27">
        <v>80</v>
      </c>
      <c r="F55" s="27">
        <v>80</v>
      </c>
      <c r="G55" s="27">
        <f t="shared" ref="G55:G90" si="20">H55+I55+J55+K55</f>
        <v>80</v>
      </c>
      <c r="H55" s="27"/>
      <c r="I55" s="27"/>
      <c r="J55" s="27"/>
      <c r="K55" s="27">
        <v>80</v>
      </c>
      <c r="L55" s="110"/>
    </row>
    <row r="56" spans="1:12" ht="42" customHeight="1">
      <c r="A56" s="179"/>
      <c r="B56" s="136" t="s">
        <v>276</v>
      </c>
      <c r="C56" s="170"/>
      <c r="D56" s="27">
        <f>11306.7-108.5+0.1</f>
        <v>11198.300000000001</v>
      </c>
      <c r="E56" s="27">
        <v>3303.9</v>
      </c>
      <c r="F56" s="27">
        <v>1464.4</v>
      </c>
      <c r="G56" s="27">
        <f>H56+I56+J56+K56</f>
        <v>1600</v>
      </c>
      <c r="H56" s="27"/>
      <c r="I56" s="27"/>
      <c r="J56" s="27"/>
      <c r="K56" s="27">
        <v>1600</v>
      </c>
      <c r="L56" s="110"/>
    </row>
    <row r="57" spans="1:12" ht="23.25" customHeight="1">
      <c r="A57" s="179"/>
      <c r="B57" s="118" t="s">
        <v>321</v>
      </c>
      <c r="C57" s="170"/>
      <c r="D57" s="27"/>
      <c r="E57" s="27">
        <v>531</v>
      </c>
      <c r="F57" s="27">
        <v>323.39999999999998</v>
      </c>
      <c r="G57" s="27">
        <f t="shared" si="20"/>
        <v>600</v>
      </c>
      <c r="H57" s="27">
        <v>150</v>
      </c>
      <c r="I57" s="27">
        <v>150</v>
      </c>
      <c r="J57" s="27">
        <v>150</v>
      </c>
      <c r="K57" s="27">
        <v>150</v>
      </c>
      <c r="L57" s="110"/>
    </row>
    <row r="58" spans="1:12" ht="23.25" hidden="1" customHeight="1">
      <c r="A58" s="179"/>
      <c r="B58" s="135" t="s">
        <v>351</v>
      </c>
      <c r="C58" s="170"/>
      <c r="D58" s="27">
        <v>0</v>
      </c>
      <c r="E58" s="27"/>
      <c r="F58" s="27">
        <v>0</v>
      </c>
      <c r="G58" s="27">
        <f t="shared" si="20"/>
        <v>0</v>
      </c>
      <c r="H58" s="27"/>
      <c r="I58" s="27"/>
      <c r="J58" s="27"/>
      <c r="K58" s="27"/>
      <c r="L58" s="110"/>
    </row>
    <row r="59" spans="1:12" ht="23.25" customHeight="1">
      <c r="A59" s="179"/>
      <c r="B59" s="135" t="s">
        <v>495</v>
      </c>
      <c r="C59" s="170"/>
      <c r="D59" s="27"/>
      <c r="E59" s="27">
        <v>400</v>
      </c>
      <c r="F59" s="27">
        <v>165.2</v>
      </c>
      <c r="G59" s="27">
        <f t="shared" si="20"/>
        <v>68</v>
      </c>
      <c r="H59" s="27">
        <v>17</v>
      </c>
      <c r="I59" s="27">
        <v>17</v>
      </c>
      <c r="J59" s="27">
        <v>17</v>
      </c>
      <c r="K59" s="27">
        <v>17</v>
      </c>
      <c r="L59" s="110"/>
    </row>
    <row r="60" spans="1:12" ht="23.25" customHeight="1">
      <c r="A60" s="175" t="s">
        <v>493</v>
      </c>
      <c r="B60" s="187" t="s">
        <v>1</v>
      </c>
      <c r="C60" s="177">
        <v>1012</v>
      </c>
      <c r="D60" s="178">
        <v>5517.9</v>
      </c>
      <c r="E60" s="178">
        <v>2539.9</v>
      </c>
      <c r="F60" s="178">
        <v>1446.6</v>
      </c>
      <c r="G60" s="178">
        <f t="shared" si="20"/>
        <v>0</v>
      </c>
      <c r="H60" s="178">
        <v>0</v>
      </c>
      <c r="I60" s="178">
        <v>0</v>
      </c>
      <c r="J60" s="178">
        <v>0</v>
      </c>
      <c r="K60" s="178">
        <v>0</v>
      </c>
      <c r="L60" s="110"/>
    </row>
    <row r="61" spans="1:12" ht="23.25" customHeight="1">
      <c r="A61" s="175" t="s">
        <v>494</v>
      </c>
      <c r="B61" s="187" t="s">
        <v>2</v>
      </c>
      <c r="C61" s="177">
        <v>1013</v>
      </c>
      <c r="D61" s="178">
        <v>1147.0999999999999</v>
      </c>
      <c r="E61" s="178">
        <v>526.1</v>
      </c>
      <c r="F61" s="178">
        <v>294.10000000000002</v>
      </c>
      <c r="G61" s="178">
        <f t="shared" si="20"/>
        <v>0</v>
      </c>
      <c r="H61" s="178">
        <v>0</v>
      </c>
      <c r="I61" s="178">
        <v>0</v>
      </c>
      <c r="J61" s="178">
        <v>0</v>
      </c>
      <c r="K61" s="178">
        <v>0</v>
      </c>
      <c r="L61" s="110">
        <v>620.29999999999995</v>
      </c>
    </row>
    <row r="62" spans="1:12" ht="23.25" customHeight="1">
      <c r="A62" s="172" t="s">
        <v>367</v>
      </c>
      <c r="B62" s="181" t="s">
        <v>186</v>
      </c>
      <c r="C62" s="126">
        <v>1020</v>
      </c>
      <c r="D62" s="127">
        <f>D63+D69+D70+D71</f>
        <v>4327.8</v>
      </c>
      <c r="E62" s="127">
        <f>E63+E69+E70+E71</f>
        <v>5135.0999999999995</v>
      </c>
      <c r="F62" s="127">
        <f>F63+F69+F70+F71</f>
        <v>5504.8</v>
      </c>
      <c r="G62" s="127">
        <f t="shared" si="20"/>
        <v>5663.3</v>
      </c>
      <c r="H62" s="127">
        <f>H63+H69+H70+H71</f>
        <v>2044.4999999999998</v>
      </c>
      <c r="I62" s="127">
        <f>I63+I69+I70+I71</f>
        <v>920.00000000000011</v>
      </c>
      <c r="J62" s="127">
        <f>J63+J69+J70+J71</f>
        <v>491.6</v>
      </c>
      <c r="K62" s="127">
        <f>K63+K69+K70+K71</f>
        <v>2207.2000000000003</v>
      </c>
      <c r="L62" s="110"/>
    </row>
    <row r="63" spans="1:12" ht="23.25" customHeight="1">
      <c r="A63" s="175" t="s">
        <v>368</v>
      </c>
      <c r="B63" s="176" t="s">
        <v>381</v>
      </c>
      <c r="C63" s="177">
        <v>1021</v>
      </c>
      <c r="D63" s="178">
        <f>SUM(D64:D68)</f>
        <v>0</v>
      </c>
      <c r="E63" s="178"/>
      <c r="F63" s="178"/>
      <c r="G63" s="178">
        <f>H63+I63+J63+K63</f>
        <v>0</v>
      </c>
      <c r="H63" s="178">
        <f>SUM(H64:H68)</f>
        <v>0</v>
      </c>
      <c r="I63" s="178">
        <f>SUM(I64:I68)</f>
        <v>0</v>
      </c>
      <c r="J63" s="178">
        <f>SUM(J64:J68)</f>
        <v>0</v>
      </c>
      <c r="K63" s="178">
        <f>SUM(K64:K68)</f>
        <v>0</v>
      </c>
      <c r="L63" s="110"/>
    </row>
    <row r="64" spans="1:12" ht="23.25" hidden="1" customHeight="1">
      <c r="A64" s="179"/>
      <c r="B64" s="147" t="s">
        <v>421</v>
      </c>
      <c r="C64" s="170"/>
      <c r="D64" s="27"/>
      <c r="E64" s="27"/>
      <c r="F64" s="27"/>
      <c r="G64" s="27">
        <f t="shared" si="20"/>
        <v>0</v>
      </c>
      <c r="H64" s="27"/>
      <c r="I64" s="27"/>
      <c r="J64" s="27"/>
      <c r="K64" s="27"/>
      <c r="L64" s="110"/>
    </row>
    <row r="65" spans="1:12" ht="23.25" hidden="1" customHeight="1">
      <c r="A65" s="179"/>
      <c r="B65" s="147" t="s">
        <v>323</v>
      </c>
      <c r="C65" s="170"/>
      <c r="D65" s="27"/>
      <c r="E65" s="27"/>
      <c r="F65" s="27"/>
      <c r="G65" s="27">
        <f t="shared" si="20"/>
        <v>0</v>
      </c>
      <c r="H65" s="27"/>
      <c r="I65" s="27"/>
      <c r="J65" s="27"/>
      <c r="K65" s="27"/>
      <c r="L65" s="110"/>
    </row>
    <row r="66" spans="1:12" ht="23.25" hidden="1" customHeight="1">
      <c r="A66" s="179"/>
      <c r="B66" s="147" t="s">
        <v>324</v>
      </c>
      <c r="C66" s="170"/>
      <c r="D66" s="27"/>
      <c r="E66" s="27"/>
      <c r="F66" s="27"/>
      <c r="G66" s="27">
        <f t="shared" si="20"/>
        <v>0</v>
      </c>
      <c r="H66" s="27"/>
      <c r="I66" s="27"/>
      <c r="J66" s="27"/>
      <c r="K66" s="27"/>
      <c r="L66" s="110"/>
    </row>
    <row r="67" spans="1:12" ht="23.25" hidden="1" customHeight="1">
      <c r="A67" s="179"/>
      <c r="B67" s="147" t="s">
        <v>354</v>
      </c>
      <c r="C67" s="170"/>
      <c r="D67" s="27"/>
      <c r="E67" s="27"/>
      <c r="F67" s="27"/>
      <c r="G67" s="27">
        <f t="shared" si="20"/>
        <v>0</v>
      </c>
      <c r="H67" s="27"/>
      <c r="I67" s="27"/>
      <c r="J67" s="27"/>
      <c r="K67" s="27"/>
      <c r="L67" s="110"/>
    </row>
    <row r="68" spans="1:12" ht="23.25" hidden="1" customHeight="1">
      <c r="A68" s="179"/>
      <c r="B68" s="147" t="s">
        <v>353</v>
      </c>
      <c r="C68" s="170"/>
      <c r="D68" s="27"/>
      <c r="E68" s="27"/>
      <c r="F68" s="27"/>
      <c r="G68" s="27">
        <f t="shared" si="20"/>
        <v>0</v>
      </c>
      <c r="H68" s="27"/>
      <c r="I68" s="27"/>
      <c r="J68" s="27"/>
      <c r="K68" s="27"/>
      <c r="L68" s="110"/>
    </row>
    <row r="69" spans="1:12" ht="23.25" hidden="1" customHeight="1">
      <c r="A69" s="179"/>
      <c r="B69" s="113" t="s">
        <v>227</v>
      </c>
      <c r="C69" s="170">
        <v>1022</v>
      </c>
      <c r="D69" s="27"/>
      <c r="E69" s="27"/>
      <c r="F69" s="27"/>
      <c r="G69" s="27">
        <f t="shared" si="20"/>
        <v>0</v>
      </c>
      <c r="H69" s="27"/>
      <c r="I69" s="27"/>
      <c r="J69" s="27"/>
      <c r="K69" s="139"/>
      <c r="L69" s="110"/>
    </row>
    <row r="70" spans="1:12" ht="23.25" hidden="1" customHeight="1">
      <c r="A70" s="179"/>
      <c r="B70" s="113" t="s">
        <v>228</v>
      </c>
      <c r="C70" s="170">
        <v>1023</v>
      </c>
      <c r="D70" s="27"/>
      <c r="E70" s="27"/>
      <c r="F70" s="27"/>
      <c r="G70" s="27">
        <f t="shared" si="20"/>
        <v>0</v>
      </c>
      <c r="H70" s="27"/>
      <c r="I70" s="27"/>
      <c r="J70" s="27"/>
      <c r="K70" s="139"/>
      <c r="L70" s="110"/>
    </row>
    <row r="71" spans="1:12" ht="23.25" customHeight="1">
      <c r="A71" s="175" t="s">
        <v>441</v>
      </c>
      <c r="B71" s="176" t="s">
        <v>442</v>
      </c>
      <c r="C71" s="177">
        <v>1025</v>
      </c>
      <c r="D71" s="178">
        <f>SUM(D72:D82)</f>
        <v>4327.8</v>
      </c>
      <c r="E71" s="178">
        <f>SUM(E72:E82)</f>
        <v>5135.0999999999995</v>
      </c>
      <c r="F71" s="178">
        <f t="shared" ref="F71:K71" si="21">SUM(F72:F82)</f>
        <v>5504.8</v>
      </c>
      <c r="G71" s="178">
        <f t="shared" si="20"/>
        <v>5663.3</v>
      </c>
      <c r="H71" s="178">
        <f t="shared" si="21"/>
        <v>2044.4999999999998</v>
      </c>
      <c r="I71" s="178">
        <f t="shared" si="21"/>
        <v>920.00000000000011</v>
      </c>
      <c r="J71" s="178">
        <f t="shared" si="21"/>
        <v>491.6</v>
      </c>
      <c r="K71" s="178">
        <f t="shared" si="21"/>
        <v>2207.2000000000003</v>
      </c>
      <c r="L71" s="110"/>
    </row>
    <row r="72" spans="1:12" ht="42.75" hidden="1" customHeight="1">
      <c r="A72" s="179"/>
      <c r="B72" s="137" t="s">
        <v>244</v>
      </c>
      <c r="C72" s="170"/>
      <c r="D72" s="27"/>
      <c r="E72" s="27"/>
      <c r="F72" s="27"/>
      <c r="G72" s="27">
        <f t="shared" si="20"/>
        <v>0</v>
      </c>
      <c r="H72" s="27"/>
      <c r="I72" s="27"/>
      <c r="J72" s="27"/>
      <c r="K72" s="27"/>
      <c r="L72" s="110"/>
    </row>
    <row r="73" spans="1:12" ht="27" hidden="1" customHeight="1">
      <c r="A73" s="179"/>
      <c r="B73" s="137" t="s">
        <v>229</v>
      </c>
      <c r="C73" s="170"/>
      <c r="D73" s="27"/>
      <c r="E73" s="27"/>
      <c r="F73" s="27"/>
      <c r="G73" s="27">
        <f t="shared" si="20"/>
        <v>0</v>
      </c>
      <c r="H73" s="27"/>
      <c r="I73" s="27"/>
      <c r="J73" s="139"/>
      <c r="K73" s="139"/>
      <c r="L73" s="110"/>
    </row>
    <row r="74" spans="1:12" ht="27" hidden="1" customHeight="1">
      <c r="A74" s="179"/>
      <c r="B74" s="163" t="s">
        <v>335</v>
      </c>
      <c r="C74" s="170"/>
      <c r="D74" s="27"/>
      <c r="E74" s="27"/>
      <c r="F74" s="27"/>
      <c r="G74" s="27"/>
      <c r="H74" s="27"/>
      <c r="I74" s="27"/>
      <c r="J74" s="139"/>
      <c r="K74" s="139"/>
      <c r="L74" s="110"/>
    </row>
    <row r="75" spans="1:12" ht="42.75" customHeight="1">
      <c r="A75" s="179"/>
      <c r="B75" s="136" t="s">
        <v>422</v>
      </c>
      <c r="C75" s="170"/>
      <c r="D75" s="27">
        <v>64.5</v>
      </c>
      <c r="E75" s="27">
        <v>250</v>
      </c>
      <c r="F75" s="27">
        <v>250</v>
      </c>
      <c r="G75" s="27">
        <f t="shared" si="20"/>
        <v>350</v>
      </c>
      <c r="H75" s="27"/>
      <c r="I75" s="27"/>
      <c r="J75" s="27"/>
      <c r="K75" s="27">
        <v>350</v>
      </c>
      <c r="L75" s="110"/>
    </row>
    <row r="76" spans="1:12" ht="24.75" customHeight="1">
      <c r="A76" s="179"/>
      <c r="B76" s="137" t="s">
        <v>335</v>
      </c>
      <c r="C76" s="170"/>
      <c r="D76" s="27">
        <v>149.69999999999999</v>
      </c>
      <c r="E76" s="27"/>
      <c r="F76" s="27"/>
      <c r="G76" s="27">
        <f t="shared" si="20"/>
        <v>0</v>
      </c>
      <c r="H76" s="27"/>
      <c r="I76" s="27"/>
      <c r="J76" s="27"/>
      <c r="K76" s="27"/>
      <c r="L76" s="110"/>
    </row>
    <row r="77" spans="1:12" ht="24.75" customHeight="1">
      <c r="A77" s="179"/>
      <c r="B77" s="137" t="s">
        <v>375</v>
      </c>
      <c r="C77" s="170"/>
      <c r="D77" s="27">
        <v>222.9</v>
      </c>
      <c r="E77" s="27"/>
      <c r="F77" s="27"/>
      <c r="G77" s="27">
        <f t="shared" si="20"/>
        <v>0</v>
      </c>
      <c r="H77" s="27"/>
      <c r="I77" s="27"/>
      <c r="J77" s="27"/>
      <c r="K77" s="27"/>
      <c r="L77" s="110"/>
    </row>
    <row r="78" spans="1:12" ht="45.75" customHeight="1">
      <c r="A78" s="179"/>
      <c r="B78" s="137" t="s">
        <v>370</v>
      </c>
      <c r="C78" s="170"/>
      <c r="D78" s="27">
        <f>61.3+159.2</f>
        <v>220.5</v>
      </c>
      <c r="E78" s="27"/>
      <c r="F78" s="27"/>
      <c r="G78" s="27">
        <f t="shared" si="20"/>
        <v>0</v>
      </c>
      <c r="H78" s="27"/>
      <c r="I78" s="27"/>
      <c r="J78" s="27"/>
      <c r="K78" s="27"/>
      <c r="L78" s="110"/>
    </row>
    <row r="79" spans="1:12" ht="24.75" customHeight="1">
      <c r="A79" s="179"/>
      <c r="B79" s="137" t="s">
        <v>253</v>
      </c>
      <c r="C79" s="170"/>
      <c r="D79" s="27">
        <v>2667.2</v>
      </c>
      <c r="E79" s="27">
        <v>3592.1</v>
      </c>
      <c r="F79" s="27">
        <v>3639.2</v>
      </c>
      <c r="G79" s="27">
        <f t="shared" si="20"/>
        <v>3714.3</v>
      </c>
      <c r="H79" s="27">
        <v>1617.8</v>
      </c>
      <c r="I79" s="27">
        <v>542.20000000000005</v>
      </c>
      <c r="J79" s="27">
        <v>184.8</v>
      </c>
      <c r="K79" s="27">
        <v>1369.5</v>
      </c>
      <c r="L79" s="110"/>
    </row>
    <row r="80" spans="1:12" ht="23.25" customHeight="1">
      <c r="A80" s="179"/>
      <c r="B80" s="137" t="s">
        <v>251</v>
      </c>
      <c r="C80" s="170"/>
      <c r="D80" s="27">
        <v>134.9</v>
      </c>
      <c r="E80" s="27">
        <v>146.69999999999999</v>
      </c>
      <c r="F80" s="27">
        <v>139.4</v>
      </c>
      <c r="G80" s="27">
        <f t="shared" si="20"/>
        <v>141.1</v>
      </c>
      <c r="H80" s="27">
        <v>32.799999999999997</v>
      </c>
      <c r="I80" s="27">
        <v>32.700000000000003</v>
      </c>
      <c r="J80" s="139">
        <v>38.700000000000003</v>
      </c>
      <c r="K80" s="139">
        <v>36.9</v>
      </c>
      <c r="L80" s="110"/>
    </row>
    <row r="81" spans="1:12" ht="29.25" customHeight="1">
      <c r="A81" s="179"/>
      <c r="B81" s="137" t="s">
        <v>252</v>
      </c>
      <c r="C81" s="170"/>
      <c r="D81" s="27">
        <v>808</v>
      </c>
      <c r="E81" s="27">
        <v>1055.0999999999999</v>
      </c>
      <c r="F81" s="27">
        <v>1386.4</v>
      </c>
      <c r="G81" s="27">
        <f t="shared" si="20"/>
        <v>1367</v>
      </c>
      <c r="H81" s="27">
        <v>375.3</v>
      </c>
      <c r="I81" s="27">
        <v>323.5</v>
      </c>
      <c r="J81" s="139">
        <v>243.3</v>
      </c>
      <c r="K81" s="139">
        <v>424.9</v>
      </c>
      <c r="L81" s="110"/>
    </row>
    <row r="82" spans="1:12" ht="27.75" customHeight="1">
      <c r="A82" s="179"/>
      <c r="B82" s="137" t="s">
        <v>243</v>
      </c>
      <c r="C82" s="170"/>
      <c r="D82" s="27">
        <v>60.1</v>
      </c>
      <c r="E82" s="27">
        <v>91.2</v>
      </c>
      <c r="F82" s="27">
        <v>89.8</v>
      </c>
      <c r="G82" s="27">
        <f t="shared" si="20"/>
        <v>90.9</v>
      </c>
      <c r="H82" s="27">
        <v>18.600000000000001</v>
      </c>
      <c r="I82" s="27">
        <v>21.6</v>
      </c>
      <c r="J82" s="27">
        <v>24.8</v>
      </c>
      <c r="K82" s="27">
        <v>25.9</v>
      </c>
      <c r="L82" s="110"/>
    </row>
    <row r="83" spans="1:12" ht="27" customHeight="1">
      <c r="A83" s="192" t="s">
        <v>199</v>
      </c>
      <c r="B83" s="193" t="s">
        <v>200</v>
      </c>
      <c r="C83" s="166"/>
      <c r="D83" s="30">
        <f>SUM(D85,D91,D107)</f>
        <v>108.5</v>
      </c>
      <c r="E83" s="30">
        <f t="shared" ref="E83:K83" si="22">SUM(E85,E91,E107)</f>
        <v>0</v>
      </c>
      <c r="F83" s="30">
        <f t="shared" si="22"/>
        <v>0</v>
      </c>
      <c r="G83" s="30">
        <f t="shared" si="22"/>
        <v>0</v>
      </c>
      <c r="H83" s="30">
        <f t="shared" si="22"/>
        <v>0</v>
      </c>
      <c r="I83" s="30">
        <f t="shared" si="22"/>
        <v>0</v>
      </c>
      <c r="J83" s="30">
        <f t="shared" si="22"/>
        <v>0</v>
      </c>
      <c r="K83" s="30">
        <f t="shared" si="22"/>
        <v>0</v>
      </c>
      <c r="L83" s="110"/>
    </row>
    <row r="84" spans="1:12" ht="24" customHeight="1">
      <c r="A84" s="179"/>
      <c r="B84" s="169" t="s">
        <v>180</v>
      </c>
      <c r="C84" s="170"/>
      <c r="D84" s="27"/>
      <c r="E84" s="27"/>
      <c r="F84" s="27"/>
      <c r="G84" s="27">
        <f t="shared" si="20"/>
        <v>0</v>
      </c>
      <c r="H84" s="27"/>
      <c r="I84" s="27"/>
      <c r="J84" s="139"/>
      <c r="K84" s="139"/>
      <c r="L84" s="110"/>
    </row>
    <row r="85" spans="1:12" ht="27.75" customHeight="1">
      <c r="A85" s="172" t="s">
        <v>201</v>
      </c>
      <c r="B85" s="185" t="s">
        <v>184</v>
      </c>
      <c r="C85" s="126">
        <v>1010</v>
      </c>
      <c r="D85" s="127">
        <f>SUM(D86,D89:D90)</f>
        <v>108.5</v>
      </c>
      <c r="E85" s="127">
        <f t="shared" ref="E85:I85" si="23">SUM(E86,E89:E90)</f>
        <v>0</v>
      </c>
      <c r="F85" s="127">
        <f t="shared" si="23"/>
        <v>0</v>
      </c>
      <c r="G85" s="127">
        <f t="shared" si="23"/>
        <v>0</v>
      </c>
      <c r="H85" s="127">
        <f t="shared" si="23"/>
        <v>0</v>
      </c>
      <c r="I85" s="127">
        <f t="shared" si="23"/>
        <v>0</v>
      </c>
      <c r="J85" s="127">
        <f t="shared" ref="J85:K85" si="24">J87+J88</f>
        <v>0</v>
      </c>
      <c r="K85" s="127">
        <f t="shared" si="24"/>
        <v>0</v>
      </c>
      <c r="L85" s="110"/>
    </row>
    <row r="86" spans="1:12" ht="24.75" customHeight="1">
      <c r="A86" s="175" t="s">
        <v>395</v>
      </c>
      <c r="B86" s="176" t="s">
        <v>381</v>
      </c>
      <c r="C86" s="177">
        <v>1011</v>
      </c>
      <c r="D86" s="178">
        <f>D87+D88</f>
        <v>108.5</v>
      </c>
      <c r="E86" s="178"/>
      <c r="F86" s="178">
        <f t="shared" ref="F86:K86" si="25">F87+F88</f>
        <v>0</v>
      </c>
      <c r="G86" s="178">
        <f t="shared" si="20"/>
        <v>0</v>
      </c>
      <c r="H86" s="178">
        <f t="shared" si="25"/>
        <v>0</v>
      </c>
      <c r="I86" s="178">
        <f t="shared" si="25"/>
        <v>0</v>
      </c>
      <c r="J86" s="178">
        <f t="shared" si="25"/>
        <v>0</v>
      </c>
      <c r="K86" s="178">
        <f t="shared" si="25"/>
        <v>0</v>
      </c>
      <c r="L86" s="110"/>
    </row>
    <row r="87" spans="1:12" ht="26.25" customHeight="1">
      <c r="A87" s="179"/>
      <c r="B87" s="119" t="s">
        <v>268</v>
      </c>
      <c r="C87" s="170"/>
      <c r="D87" s="27">
        <v>108.5</v>
      </c>
      <c r="E87" s="27"/>
      <c r="F87" s="27"/>
      <c r="G87" s="27">
        <f t="shared" si="20"/>
        <v>0</v>
      </c>
      <c r="H87" s="27"/>
      <c r="I87" s="27"/>
      <c r="J87" s="139"/>
      <c r="K87" s="139"/>
      <c r="L87" s="110"/>
    </row>
    <row r="88" spans="1:12" ht="25.5" hidden="1" customHeight="1">
      <c r="A88" s="179"/>
      <c r="B88" s="113" t="s">
        <v>246</v>
      </c>
      <c r="C88" s="170"/>
      <c r="D88" s="27"/>
      <c r="E88" s="27"/>
      <c r="F88" s="27"/>
      <c r="G88" s="27">
        <f t="shared" si="20"/>
        <v>0</v>
      </c>
      <c r="H88" s="27"/>
      <c r="I88" s="27"/>
      <c r="J88" s="27"/>
      <c r="K88" s="27"/>
      <c r="L88" s="110"/>
    </row>
    <row r="89" spans="1:12" ht="23.25" hidden="1" customHeight="1">
      <c r="A89" s="175" t="s">
        <v>396</v>
      </c>
      <c r="B89" s="187" t="s">
        <v>1</v>
      </c>
      <c r="C89" s="177">
        <v>1012</v>
      </c>
      <c r="D89" s="178"/>
      <c r="E89" s="178"/>
      <c r="F89" s="178"/>
      <c r="G89" s="178">
        <f t="shared" si="20"/>
        <v>0</v>
      </c>
      <c r="H89" s="178"/>
      <c r="I89" s="178"/>
      <c r="J89" s="178"/>
      <c r="K89" s="178"/>
      <c r="L89" s="110"/>
    </row>
    <row r="90" spans="1:12" ht="23.25" hidden="1" customHeight="1">
      <c r="A90" s="175" t="s">
        <v>397</v>
      </c>
      <c r="B90" s="187" t="s">
        <v>2</v>
      </c>
      <c r="C90" s="177">
        <v>1013</v>
      </c>
      <c r="D90" s="178"/>
      <c r="E90" s="178"/>
      <c r="F90" s="178"/>
      <c r="G90" s="178">
        <f t="shared" si="20"/>
        <v>0</v>
      </c>
      <c r="H90" s="178"/>
      <c r="I90" s="178"/>
      <c r="J90" s="178"/>
      <c r="K90" s="178"/>
      <c r="L90" s="110"/>
    </row>
    <row r="91" spans="1:12" ht="33" hidden="1" customHeight="1">
      <c r="A91" s="172" t="s">
        <v>202</v>
      </c>
      <c r="B91" s="185" t="s">
        <v>186</v>
      </c>
      <c r="C91" s="126">
        <v>1020</v>
      </c>
      <c r="D91" s="127">
        <f>D92+D94+D95+D96</f>
        <v>0</v>
      </c>
      <c r="E91" s="127">
        <f>E93+E94+E95+E96</f>
        <v>0</v>
      </c>
      <c r="F91" s="127">
        <f t="shared" ref="F91:K91" si="26">F93+F94+F95+F96</f>
        <v>0</v>
      </c>
      <c r="G91" s="127">
        <f t="shared" si="26"/>
        <v>0</v>
      </c>
      <c r="H91" s="127">
        <f t="shared" si="26"/>
        <v>0</v>
      </c>
      <c r="I91" s="127">
        <f t="shared" si="26"/>
        <v>0</v>
      </c>
      <c r="J91" s="127">
        <f t="shared" si="26"/>
        <v>0</v>
      </c>
      <c r="K91" s="127">
        <f t="shared" si="26"/>
        <v>0</v>
      </c>
      <c r="L91" s="110"/>
    </row>
    <row r="92" spans="1:12" ht="33" hidden="1" customHeight="1">
      <c r="A92" s="175" t="s">
        <v>398</v>
      </c>
      <c r="B92" s="176" t="s">
        <v>381</v>
      </c>
      <c r="C92" s="177">
        <v>1021</v>
      </c>
      <c r="D92" s="178"/>
      <c r="E92" s="27"/>
      <c r="F92" s="27"/>
      <c r="G92" s="27"/>
      <c r="H92" s="27">
        <v>0</v>
      </c>
      <c r="I92" s="27">
        <v>0</v>
      </c>
      <c r="J92" s="139">
        <v>0</v>
      </c>
      <c r="K92" s="139">
        <v>0</v>
      </c>
      <c r="L92" s="110"/>
    </row>
    <row r="93" spans="1:12" ht="27.75" hidden="1" customHeight="1">
      <c r="A93" s="179"/>
      <c r="B93" s="137" t="s">
        <v>269</v>
      </c>
      <c r="C93" s="170"/>
      <c r="D93" s="27"/>
      <c r="E93" s="27"/>
      <c r="F93" s="27"/>
      <c r="G93" s="27">
        <f t="shared" ref="G93:G95" si="27">H93+I93+J93+K93</f>
        <v>0</v>
      </c>
      <c r="H93" s="27"/>
      <c r="I93" s="27"/>
      <c r="J93" s="27"/>
      <c r="K93" s="27"/>
      <c r="L93" s="110"/>
    </row>
    <row r="94" spans="1:12" ht="27.75" hidden="1" customHeight="1">
      <c r="A94" s="175" t="s">
        <v>399</v>
      </c>
      <c r="B94" s="194" t="s">
        <v>1</v>
      </c>
      <c r="C94" s="177">
        <v>1022</v>
      </c>
      <c r="D94" s="178"/>
      <c r="E94" s="178"/>
      <c r="F94" s="178"/>
      <c r="G94" s="178">
        <f t="shared" si="27"/>
        <v>0</v>
      </c>
      <c r="H94" s="178">
        <v>0</v>
      </c>
      <c r="I94" s="178">
        <v>0</v>
      </c>
      <c r="J94" s="178">
        <v>0</v>
      </c>
      <c r="K94" s="178">
        <v>0</v>
      </c>
      <c r="L94" s="110"/>
    </row>
    <row r="95" spans="1:12" ht="25.5" hidden="1" customHeight="1">
      <c r="A95" s="175" t="s">
        <v>400</v>
      </c>
      <c r="B95" s="194" t="s">
        <v>2</v>
      </c>
      <c r="C95" s="177">
        <v>1023</v>
      </c>
      <c r="D95" s="178"/>
      <c r="E95" s="195"/>
      <c r="F95" s="178"/>
      <c r="G95" s="178">
        <f t="shared" si="27"/>
        <v>0</v>
      </c>
      <c r="H95" s="178">
        <v>0</v>
      </c>
      <c r="I95" s="178">
        <v>0</v>
      </c>
      <c r="J95" s="178">
        <v>0</v>
      </c>
      <c r="K95" s="178">
        <v>0</v>
      </c>
      <c r="L95" s="110"/>
    </row>
    <row r="96" spans="1:12" ht="33" hidden="1" customHeight="1">
      <c r="A96" s="175" t="s">
        <v>443</v>
      </c>
      <c r="B96" s="176" t="s">
        <v>450</v>
      </c>
      <c r="C96" s="177">
        <v>1025</v>
      </c>
      <c r="D96" s="178">
        <f t="shared" ref="D96:K96" si="28">SUM(D97:D106)</f>
        <v>0</v>
      </c>
      <c r="E96" s="178">
        <f t="shared" si="28"/>
        <v>0</v>
      </c>
      <c r="F96" s="178">
        <f t="shared" si="28"/>
        <v>0</v>
      </c>
      <c r="G96" s="178">
        <f t="shared" si="28"/>
        <v>0</v>
      </c>
      <c r="H96" s="178">
        <f t="shared" si="28"/>
        <v>0</v>
      </c>
      <c r="I96" s="178">
        <f t="shared" si="28"/>
        <v>0</v>
      </c>
      <c r="J96" s="178">
        <f t="shared" si="28"/>
        <v>0</v>
      </c>
      <c r="K96" s="178">
        <f t="shared" si="28"/>
        <v>0</v>
      </c>
      <c r="L96" s="110"/>
    </row>
    <row r="97" spans="1:12" ht="27" hidden="1" customHeight="1">
      <c r="A97" s="179"/>
      <c r="B97" s="137" t="s">
        <v>229</v>
      </c>
      <c r="C97" s="170"/>
      <c r="D97" s="27"/>
      <c r="E97" s="27"/>
      <c r="F97" s="27"/>
      <c r="G97" s="27">
        <f>H97+I97+J97+K97</f>
        <v>0</v>
      </c>
      <c r="H97" s="27"/>
      <c r="I97" s="27"/>
      <c r="J97" s="27"/>
      <c r="K97" s="27"/>
      <c r="L97" s="110"/>
    </row>
    <row r="98" spans="1:12" ht="27" hidden="1" customHeight="1">
      <c r="A98" s="179"/>
      <c r="B98" s="137" t="s">
        <v>270</v>
      </c>
      <c r="C98" s="170"/>
      <c r="D98" s="27"/>
      <c r="E98" s="27"/>
      <c r="F98" s="27"/>
      <c r="G98" s="27">
        <f t="shared" ref="G98:G106" si="29">H98+I98+J98+K98</f>
        <v>0</v>
      </c>
      <c r="H98" s="27"/>
      <c r="I98" s="27"/>
      <c r="J98" s="27"/>
      <c r="K98" s="27"/>
      <c r="L98" s="110"/>
    </row>
    <row r="99" spans="1:12" ht="27" hidden="1" customHeight="1">
      <c r="A99" s="179"/>
      <c r="B99" s="137" t="s">
        <v>230</v>
      </c>
      <c r="C99" s="170"/>
      <c r="D99" s="27"/>
      <c r="E99" s="27"/>
      <c r="F99" s="27"/>
      <c r="G99" s="27">
        <f t="shared" si="29"/>
        <v>0</v>
      </c>
      <c r="H99" s="27"/>
      <c r="I99" s="27"/>
      <c r="J99" s="27"/>
      <c r="K99" s="27"/>
      <c r="L99" s="110"/>
    </row>
    <row r="100" spans="1:12" ht="27" hidden="1" customHeight="1">
      <c r="A100" s="179"/>
      <c r="B100" s="137" t="s">
        <v>272</v>
      </c>
      <c r="C100" s="170"/>
      <c r="D100" s="27"/>
      <c r="E100" s="27"/>
      <c r="F100" s="27"/>
      <c r="G100" s="27">
        <f t="shared" si="29"/>
        <v>0</v>
      </c>
      <c r="H100" s="27"/>
      <c r="I100" s="27"/>
      <c r="J100" s="27"/>
      <c r="K100" s="27"/>
      <c r="L100" s="110"/>
    </row>
    <row r="101" spans="1:12" ht="27" hidden="1" customHeight="1">
      <c r="A101" s="179"/>
      <c r="B101" s="118" t="s">
        <v>327</v>
      </c>
      <c r="C101" s="170"/>
      <c r="D101" s="27"/>
      <c r="E101" s="27"/>
      <c r="F101" s="27"/>
      <c r="G101" s="27">
        <f t="shared" si="29"/>
        <v>0</v>
      </c>
      <c r="H101" s="27"/>
      <c r="I101" s="27"/>
      <c r="J101" s="27"/>
      <c r="K101" s="27"/>
      <c r="L101" s="110"/>
    </row>
    <row r="102" spans="1:12" ht="27" hidden="1" customHeight="1">
      <c r="A102" s="179"/>
      <c r="B102" s="137" t="s">
        <v>326</v>
      </c>
      <c r="C102" s="170"/>
      <c r="D102" s="27"/>
      <c r="E102" s="27"/>
      <c r="F102" s="27"/>
      <c r="G102" s="27">
        <f t="shared" si="29"/>
        <v>0</v>
      </c>
      <c r="H102" s="27"/>
      <c r="I102" s="27"/>
      <c r="J102" s="139"/>
      <c r="K102" s="139"/>
      <c r="L102" s="110"/>
    </row>
    <row r="103" spans="1:12" ht="27" hidden="1" customHeight="1">
      <c r="A103" s="179"/>
      <c r="B103" s="137" t="s">
        <v>232</v>
      </c>
      <c r="C103" s="170"/>
      <c r="D103" s="27"/>
      <c r="E103" s="27"/>
      <c r="F103" s="27"/>
      <c r="G103" s="27">
        <f t="shared" si="29"/>
        <v>0</v>
      </c>
      <c r="H103" s="27"/>
      <c r="I103" s="27"/>
      <c r="J103" s="27"/>
      <c r="K103" s="27"/>
      <c r="L103" s="110"/>
    </row>
    <row r="104" spans="1:12" ht="27" hidden="1" customHeight="1">
      <c r="A104" s="179"/>
      <c r="B104" s="137" t="s">
        <v>273</v>
      </c>
      <c r="C104" s="170"/>
      <c r="D104" s="27"/>
      <c r="E104" s="27"/>
      <c r="F104" s="27"/>
      <c r="G104" s="27">
        <f t="shared" si="29"/>
        <v>0</v>
      </c>
      <c r="H104" s="27"/>
      <c r="I104" s="27"/>
      <c r="J104" s="27"/>
      <c r="K104" s="27"/>
      <c r="L104" s="110"/>
    </row>
    <row r="105" spans="1:12" ht="27" hidden="1" customHeight="1">
      <c r="A105" s="179"/>
      <c r="B105" s="137" t="s">
        <v>275</v>
      </c>
      <c r="C105" s="170"/>
      <c r="D105" s="27"/>
      <c r="E105" s="27"/>
      <c r="F105" s="27"/>
      <c r="G105" s="27">
        <f t="shared" si="29"/>
        <v>0</v>
      </c>
      <c r="H105" s="27"/>
      <c r="I105" s="27"/>
      <c r="J105" s="158"/>
      <c r="K105" s="158"/>
      <c r="L105" s="110"/>
    </row>
    <row r="106" spans="1:12" ht="27" hidden="1" customHeight="1">
      <c r="A106" s="179"/>
      <c r="B106" s="119" t="s">
        <v>274</v>
      </c>
      <c r="C106" s="170"/>
      <c r="D106" s="196"/>
      <c r="E106" s="196"/>
      <c r="F106" s="27"/>
      <c r="G106" s="27">
        <f t="shared" si="29"/>
        <v>0</v>
      </c>
      <c r="H106" s="196"/>
      <c r="I106" s="196"/>
      <c r="J106" s="196"/>
      <c r="K106" s="196"/>
      <c r="L106" s="110"/>
    </row>
    <row r="107" spans="1:12" ht="33.75" hidden="1" customHeight="1">
      <c r="A107" s="172" t="s">
        <v>369</v>
      </c>
      <c r="B107" s="185" t="s">
        <v>187</v>
      </c>
      <c r="C107" s="126">
        <v>1030</v>
      </c>
      <c r="D107" s="127">
        <f>D108+D109+D110</f>
        <v>0</v>
      </c>
      <c r="E107" s="127">
        <f t="shared" ref="E107:K107" si="30">E108+E109</f>
        <v>0</v>
      </c>
      <c r="F107" s="127">
        <f t="shared" si="30"/>
        <v>0</v>
      </c>
      <c r="G107" s="127">
        <f t="shared" si="30"/>
        <v>0</v>
      </c>
      <c r="H107" s="127">
        <f t="shared" si="30"/>
        <v>0</v>
      </c>
      <c r="I107" s="127">
        <f t="shared" si="30"/>
        <v>0</v>
      </c>
      <c r="J107" s="127">
        <f t="shared" si="30"/>
        <v>0</v>
      </c>
      <c r="K107" s="127">
        <f t="shared" si="30"/>
        <v>0</v>
      </c>
      <c r="L107" s="110"/>
    </row>
    <row r="108" spans="1:12" ht="26.25" hidden="1" customHeight="1">
      <c r="A108" s="175" t="s">
        <v>401</v>
      </c>
      <c r="B108" s="187" t="s">
        <v>1</v>
      </c>
      <c r="C108" s="177">
        <v>1032</v>
      </c>
      <c r="D108" s="178"/>
      <c r="E108" s="178"/>
      <c r="F108" s="178"/>
      <c r="G108" s="178">
        <f>H108+I108+J108+K108</f>
        <v>0</v>
      </c>
      <c r="H108" s="178"/>
      <c r="I108" s="178"/>
      <c r="J108" s="197"/>
      <c r="K108" s="197"/>
      <c r="L108" s="110"/>
    </row>
    <row r="109" spans="1:12" ht="24.75" hidden="1" customHeight="1">
      <c r="A109" s="175" t="s">
        <v>444</v>
      </c>
      <c r="B109" s="187" t="s">
        <v>2</v>
      </c>
      <c r="C109" s="177">
        <v>1033</v>
      </c>
      <c r="D109" s="178"/>
      <c r="E109" s="178"/>
      <c r="F109" s="178"/>
      <c r="G109" s="178">
        <f>H109+I109+J109+K109</f>
        <v>0</v>
      </c>
      <c r="H109" s="178"/>
      <c r="I109" s="178"/>
      <c r="J109" s="197"/>
      <c r="K109" s="197"/>
      <c r="L109" s="110"/>
    </row>
    <row r="110" spans="1:12" ht="24.75" hidden="1" customHeight="1">
      <c r="A110" s="175" t="s">
        <v>423</v>
      </c>
      <c r="B110" s="187" t="s">
        <v>424</v>
      </c>
      <c r="C110" s="177">
        <v>1035</v>
      </c>
      <c r="D110" s="178"/>
      <c r="E110" s="178">
        <v>0</v>
      </c>
      <c r="F110" s="178">
        <v>0</v>
      </c>
      <c r="G110" s="178">
        <v>0</v>
      </c>
      <c r="H110" s="178"/>
      <c r="I110" s="178"/>
      <c r="J110" s="197"/>
      <c r="K110" s="197"/>
      <c r="L110" s="110"/>
    </row>
    <row r="111" spans="1:12" ht="24.75" hidden="1" customHeight="1">
      <c r="A111" s="192" t="s">
        <v>203</v>
      </c>
      <c r="B111" s="193" t="s">
        <v>403</v>
      </c>
      <c r="C111" s="166"/>
      <c r="D111" s="30">
        <f>D113</f>
        <v>0</v>
      </c>
      <c r="E111" s="65"/>
      <c r="F111" s="30">
        <f>F113</f>
        <v>0</v>
      </c>
      <c r="G111" s="65"/>
      <c r="H111" s="65"/>
      <c r="I111" s="65"/>
      <c r="J111" s="198"/>
      <c r="K111" s="198"/>
      <c r="L111" s="110" t="s">
        <v>459</v>
      </c>
    </row>
    <row r="112" spans="1:12" ht="28.5" hidden="1" customHeight="1">
      <c r="A112" s="179"/>
      <c r="B112" s="169" t="s">
        <v>180</v>
      </c>
      <c r="C112" s="170"/>
      <c r="D112" s="27"/>
      <c r="E112" s="27"/>
      <c r="F112" s="27"/>
      <c r="G112" s="27"/>
      <c r="H112" s="27"/>
      <c r="I112" s="27"/>
      <c r="J112" s="27"/>
      <c r="K112" s="27"/>
      <c r="L112" s="110"/>
    </row>
    <row r="113" spans="1:12" ht="24.75" hidden="1" customHeight="1">
      <c r="A113" s="172" t="s">
        <v>204</v>
      </c>
      <c r="B113" s="185" t="s">
        <v>184</v>
      </c>
      <c r="C113" s="126">
        <v>1010</v>
      </c>
      <c r="D113" s="127">
        <f>D114</f>
        <v>0</v>
      </c>
      <c r="E113" s="127"/>
      <c r="F113" s="127">
        <f>F114</f>
        <v>0</v>
      </c>
      <c r="G113" s="127"/>
      <c r="H113" s="127"/>
      <c r="I113" s="127"/>
      <c r="J113" s="199"/>
      <c r="K113" s="199"/>
      <c r="L113" s="110"/>
    </row>
    <row r="114" spans="1:12" ht="24.75" hidden="1" customHeight="1">
      <c r="A114" s="175" t="s">
        <v>402</v>
      </c>
      <c r="B114" s="200" t="s">
        <v>381</v>
      </c>
      <c r="C114" s="177">
        <v>1011</v>
      </c>
      <c r="D114" s="178"/>
      <c r="E114" s="178"/>
      <c r="F114" s="178"/>
      <c r="G114" s="178"/>
      <c r="H114" s="178"/>
      <c r="I114" s="178"/>
      <c r="J114" s="197"/>
      <c r="K114" s="197"/>
      <c r="L114" s="110"/>
    </row>
    <row r="115" spans="1:12" ht="30" hidden="1" customHeight="1">
      <c r="A115" s="179"/>
      <c r="B115" s="135" t="s">
        <v>418</v>
      </c>
      <c r="C115" s="170"/>
      <c r="D115" s="27"/>
      <c r="E115" s="27"/>
      <c r="F115" s="27"/>
      <c r="G115" s="27"/>
      <c r="H115" s="27"/>
      <c r="I115" s="27"/>
      <c r="J115" s="27"/>
      <c r="K115" s="27"/>
      <c r="L115" s="110"/>
    </row>
    <row r="116" spans="1:12" ht="27.75" customHeight="1">
      <c r="A116" s="192" t="s">
        <v>205</v>
      </c>
      <c r="B116" s="193" t="s">
        <v>339</v>
      </c>
      <c r="C116" s="201"/>
      <c r="D116" s="30">
        <f>D120</f>
        <v>754.80000000000007</v>
      </c>
      <c r="E116" s="30">
        <f>E120</f>
        <v>875.99999999999989</v>
      </c>
      <c r="F116" s="30">
        <f>F120+F119</f>
        <v>866.4</v>
      </c>
      <c r="G116" s="30">
        <f t="shared" ref="G116:K116" si="31">G120</f>
        <v>637.4</v>
      </c>
      <c r="H116" s="30">
        <f t="shared" si="31"/>
        <v>62.6</v>
      </c>
      <c r="I116" s="30">
        <f t="shared" si="31"/>
        <v>198.1</v>
      </c>
      <c r="J116" s="30">
        <f t="shared" si="31"/>
        <v>109.30000000000001</v>
      </c>
      <c r="K116" s="30">
        <f t="shared" si="31"/>
        <v>267.39999999999998</v>
      </c>
      <c r="L116" s="110"/>
    </row>
    <row r="117" spans="1:12" ht="27.75" customHeight="1">
      <c r="A117" s="179"/>
      <c r="B117" s="169" t="s">
        <v>180</v>
      </c>
      <c r="C117" s="170"/>
      <c r="D117" s="127"/>
      <c r="E117" s="127"/>
      <c r="F117" s="127"/>
      <c r="G117" s="127"/>
      <c r="H117" s="127"/>
      <c r="I117" s="127"/>
      <c r="J117" s="127"/>
      <c r="K117" s="127"/>
      <c r="L117" s="110"/>
    </row>
    <row r="118" spans="1:12" ht="27.75" hidden="1" customHeight="1">
      <c r="A118" s="179" t="s">
        <v>208</v>
      </c>
      <c r="B118" s="135" t="s">
        <v>184</v>
      </c>
      <c r="C118" s="170">
        <v>1010</v>
      </c>
      <c r="D118" s="202"/>
      <c r="E118" s="202"/>
      <c r="F118" s="202"/>
      <c r="G118" s="202"/>
      <c r="H118" s="202"/>
      <c r="I118" s="202"/>
      <c r="J118" s="202"/>
      <c r="K118" s="202"/>
      <c r="L118" s="110"/>
    </row>
    <row r="119" spans="1:12" ht="27.75" hidden="1" customHeight="1">
      <c r="A119" s="179"/>
      <c r="B119" s="135" t="s">
        <v>184</v>
      </c>
      <c r="C119" s="170">
        <v>1015</v>
      </c>
      <c r="D119" s="127"/>
      <c r="E119" s="127"/>
      <c r="F119" s="27"/>
      <c r="G119" s="27"/>
      <c r="H119" s="27"/>
      <c r="I119" s="27"/>
      <c r="J119" s="27"/>
      <c r="K119" s="27"/>
      <c r="L119" s="110"/>
    </row>
    <row r="120" spans="1:12" ht="27.75" customHeight="1">
      <c r="A120" s="172" t="s">
        <v>208</v>
      </c>
      <c r="B120" s="185" t="s">
        <v>186</v>
      </c>
      <c r="C120" s="126">
        <v>1020</v>
      </c>
      <c r="D120" s="127">
        <f>D121</f>
        <v>754.80000000000007</v>
      </c>
      <c r="E120" s="127">
        <f>E121</f>
        <v>875.99999999999989</v>
      </c>
      <c r="F120" s="127">
        <f t="shared" ref="F120:K120" si="32">F121</f>
        <v>866.4</v>
      </c>
      <c r="G120" s="127">
        <f t="shared" si="32"/>
        <v>637.4</v>
      </c>
      <c r="H120" s="127">
        <f t="shared" si="32"/>
        <v>62.6</v>
      </c>
      <c r="I120" s="127">
        <f>I121</f>
        <v>198.1</v>
      </c>
      <c r="J120" s="127">
        <f t="shared" si="32"/>
        <v>109.30000000000001</v>
      </c>
      <c r="K120" s="127">
        <f t="shared" si="32"/>
        <v>267.39999999999998</v>
      </c>
      <c r="L120" s="110"/>
    </row>
    <row r="121" spans="1:12" ht="26.25" customHeight="1">
      <c r="A121" s="175" t="s">
        <v>445</v>
      </c>
      <c r="B121" s="176" t="s">
        <v>442</v>
      </c>
      <c r="C121" s="177">
        <v>1025</v>
      </c>
      <c r="D121" s="178">
        <f t="shared" ref="D121:K121" si="33">SUM(D122:D128)</f>
        <v>754.80000000000007</v>
      </c>
      <c r="E121" s="178">
        <f t="shared" si="33"/>
        <v>875.99999999999989</v>
      </c>
      <c r="F121" s="178">
        <f t="shared" si="33"/>
        <v>866.4</v>
      </c>
      <c r="G121" s="178">
        <f t="shared" si="33"/>
        <v>637.4</v>
      </c>
      <c r="H121" s="178">
        <f t="shared" si="33"/>
        <v>62.6</v>
      </c>
      <c r="I121" s="178">
        <f t="shared" si="33"/>
        <v>198.1</v>
      </c>
      <c r="J121" s="178">
        <f t="shared" si="33"/>
        <v>109.30000000000001</v>
      </c>
      <c r="K121" s="178">
        <f t="shared" si="33"/>
        <v>267.39999999999998</v>
      </c>
      <c r="L121" s="110"/>
    </row>
    <row r="122" spans="1:12" ht="27.75" customHeight="1">
      <c r="A122" s="179"/>
      <c r="B122" s="137" t="s">
        <v>249</v>
      </c>
      <c r="C122" s="170"/>
      <c r="D122" s="27">
        <v>505.3</v>
      </c>
      <c r="E122" s="27">
        <v>645.29999999999995</v>
      </c>
      <c r="F122" s="27">
        <v>595.29999999999995</v>
      </c>
      <c r="G122" s="27">
        <f>H122+I122+J122+K122</f>
        <v>373</v>
      </c>
      <c r="H122" s="27"/>
      <c r="I122" s="27">
        <v>130.69999999999999</v>
      </c>
      <c r="J122" s="139">
        <v>43.7</v>
      </c>
      <c r="K122" s="139">
        <v>198.6</v>
      </c>
      <c r="L122" s="110"/>
    </row>
    <row r="123" spans="1:12" ht="27.75" customHeight="1">
      <c r="A123" s="179"/>
      <c r="B123" s="137" t="s">
        <v>278</v>
      </c>
      <c r="C123" s="170"/>
      <c r="D123" s="27">
        <v>18.5</v>
      </c>
      <c r="E123" s="27">
        <v>18.5</v>
      </c>
      <c r="F123" s="27">
        <v>19.100000000000001</v>
      </c>
      <c r="G123" s="27">
        <f t="shared" ref="G123:G130" si="34">H123+I123+J123+K123</f>
        <v>14</v>
      </c>
      <c r="H123" s="27"/>
      <c r="I123" s="27">
        <v>4.8</v>
      </c>
      <c r="J123" s="139">
        <v>3</v>
      </c>
      <c r="K123" s="139">
        <v>6.2</v>
      </c>
      <c r="L123" s="110"/>
    </row>
    <row r="124" spans="1:12" ht="27.75" customHeight="1">
      <c r="A124" s="179"/>
      <c r="B124" s="203" t="s">
        <v>250</v>
      </c>
      <c r="C124" s="170"/>
      <c r="D124" s="27">
        <v>197.1</v>
      </c>
      <c r="E124" s="27">
        <v>197.3</v>
      </c>
      <c r="F124" s="27">
        <v>240.6</v>
      </c>
      <c r="G124" s="27">
        <f t="shared" si="34"/>
        <v>240.4</v>
      </c>
      <c r="H124" s="27">
        <v>60.1</v>
      </c>
      <c r="I124" s="27">
        <v>60.1</v>
      </c>
      <c r="J124" s="139">
        <v>60.1</v>
      </c>
      <c r="K124" s="139">
        <v>60.1</v>
      </c>
      <c r="L124" s="110"/>
    </row>
    <row r="125" spans="1:12" ht="27.75" customHeight="1">
      <c r="A125" s="179"/>
      <c r="B125" s="135" t="s">
        <v>243</v>
      </c>
      <c r="C125" s="170"/>
      <c r="D125" s="27">
        <v>3.2</v>
      </c>
      <c r="E125" s="27">
        <v>3.3</v>
      </c>
      <c r="F125" s="27">
        <v>6.6</v>
      </c>
      <c r="G125" s="27">
        <f t="shared" si="34"/>
        <v>5.2</v>
      </c>
      <c r="H125" s="27">
        <v>1.3</v>
      </c>
      <c r="I125" s="27">
        <v>1.3</v>
      </c>
      <c r="J125" s="139">
        <v>1.3</v>
      </c>
      <c r="K125" s="139">
        <v>1.3</v>
      </c>
      <c r="L125" s="110"/>
    </row>
    <row r="126" spans="1:12" ht="27.75" customHeight="1">
      <c r="A126" s="179"/>
      <c r="B126" s="135" t="s">
        <v>325</v>
      </c>
      <c r="C126" s="170"/>
      <c r="D126" s="27">
        <v>30.7</v>
      </c>
      <c r="E126" s="27">
        <v>11.6</v>
      </c>
      <c r="F126" s="27">
        <v>4.8</v>
      </c>
      <c r="G126" s="27">
        <f t="shared" si="34"/>
        <v>4.8</v>
      </c>
      <c r="H126" s="27">
        <v>1.2</v>
      </c>
      <c r="I126" s="27">
        <v>1.2</v>
      </c>
      <c r="J126" s="139">
        <v>1.2</v>
      </c>
      <c r="K126" s="139">
        <v>1.2</v>
      </c>
      <c r="L126" s="110"/>
    </row>
    <row r="127" spans="1:12" ht="27.75" hidden="1" customHeight="1">
      <c r="A127" s="179"/>
      <c r="B127" s="126" t="s">
        <v>338</v>
      </c>
      <c r="C127" s="170">
        <v>1025</v>
      </c>
      <c r="D127" s="27"/>
      <c r="E127" s="27"/>
      <c r="F127" s="27"/>
      <c r="G127" s="27"/>
      <c r="H127" s="27"/>
      <c r="I127" s="27"/>
      <c r="J127" s="139"/>
      <c r="K127" s="139"/>
      <c r="L127" s="110"/>
    </row>
    <row r="128" spans="1:12" ht="27.75" hidden="1" customHeight="1">
      <c r="A128" s="179"/>
      <c r="B128" s="135" t="s">
        <v>346</v>
      </c>
      <c r="C128" s="170"/>
      <c r="D128" s="27"/>
      <c r="E128" s="27"/>
      <c r="F128" s="27"/>
      <c r="G128" s="27">
        <f t="shared" si="34"/>
        <v>0</v>
      </c>
      <c r="H128" s="27"/>
      <c r="I128" s="27"/>
      <c r="J128" s="139"/>
      <c r="K128" s="139"/>
      <c r="L128" s="110"/>
    </row>
    <row r="129" spans="1:12" ht="27.75" hidden="1" customHeight="1">
      <c r="A129" s="179" t="s">
        <v>209</v>
      </c>
      <c r="B129" s="135" t="s">
        <v>187</v>
      </c>
      <c r="C129" s="170">
        <v>1030</v>
      </c>
      <c r="D129" s="27"/>
      <c r="E129" s="27"/>
      <c r="F129" s="27"/>
      <c r="G129" s="27">
        <f t="shared" si="34"/>
        <v>0</v>
      </c>
      <c r="H129" s="27"/>
      <c r="I129" s="27"/>
      <c r="J129" s="139"/>
      <c r="K129" s="139"/>
      <c r="L129" s="110"/>
    </row>
    <row r="130" spans="1:12" ht="27.75" hidden="1" customHeight="1">
      <c r="A130" s="179"/>
      <c r="B130" s="135"/>
      <c r="C130" s="170"/>
      <c r="D130" s="27"/>
      <c r="E130" s="27"/>
      <c r="F130" s="27"/>
      <c r="G130" s="27">
        <f t="shared" si="34"/>
        <v>0</v>
      </c>
      <c r="H130" s="27"/>
      <c r="I130" s="27"/>
      <c r="J130" s="139"/>
      <c r="K130" s="139"/>
      <c r="L130" s="110"/>
    </row>
    <row r="131" spans="1:12" ht="18" hidden="1" customHeight="1">
      <c r="A131" s="179"/>
      <c r="B131" s="113"/>
      <c r="C131" s="170"/>
      <c r="D131" s="127" t="e">
        <f>D133+#REF!+D170</f>
        <v>#REF!</v>
      </c>
      <c r="E131" s="27"/>
      <c r="F131" s="27"/>
      <c r="G131" s="127"/>
      <c r="H131" s="27"/>
      <c r="I131" s="27"/>
      <c r="J131" s="27"/>
      <c r="K131" s="27"/>
      <c r="L131" s="110"/>
    </row>
    <row r="132" spans="1:12" ht="30.75" hidden="1" customHeight="1">
      <c r="A132" s="179" t="s">
        <v>318</v>
      </c>
      <c r="B132" s="135" t="s">
        <v>186</v>
      </c>
      <c r="C132" s="170"/>
      <c r="D132" s="127"/>
      <c r="E132" s="27"/>
      <c r="F132" s="27"/>
      <c r="G132" s="127"/>
      <c r="H132" s="27"/>
      <c r="I132" s="27"/>
      <c r="J132" s="139"/>
      <c r="K132" s="139"/>
      <c r="L132" s="110"/>
    </row>
    <row r="133" spans="1:12" ht="23.25" hidden="1" customHeight="1">
      <c r="A133" s="179"/>
      <c r="B133" s="135"/>
      <c r="C133" s="170"/>
      <c r="D133" s="27"/>
      <c r="E133" s="27"/>
      <c r="F133" s="27"/>
      <c r="G133" s="127"/>
      <c r="H133" s="27"/>
      <c r="I133" s="27"/>
      <c r="J133" s="139"/>
      <c r="K133" s="139"/>
      <c r="L133" s="110"/>
    </row>
    <row r="134" spans="1:12" ht="26.25" hidden="1" customHeight="1">
      <c r="A134" s="179" t="s">
        <v>319</v>
      </c>
      <c r="B134" s="135" t="s">
        <v>187</v>
      </c>
      <c r="C134" s="170"/>
      <c r="D134" s="27"/>
      <c r="E134" s="27"/>
      <c r="F134" s="27"/>
      <c r="G134" s="127"/>
      <c r="H134" s="27"/>
      <c r="I134" s="27"/>
      <c r="J134" s="139"/>
      <c r="K134" s="139"/>
      <c r="L134" s="110"/>
    </row>
    <row r="135" spans="1:12" ht="26.25" hidden="1" customHeight="1">
      <c r="A135" s="179"/>
      <c r="B135" s="135"/>
      <c r="C135" s="170"/>
      <c r="D135" s="27"/>
      <c r="E135" s="27"/>
      <c r="F135" s="27"/>
      <c r="G135" s="127"/>
      <c r="H135" s="27"/>
      <c r="I135" s="27"/>
      <c r="J135" s="139"/>
      <c r="K135" s="139"/>
      <c r="L135" s="110"/>
    </row>
    <row r="136" spans="1:12" ht="26.25" customHeight="1">
      <c r="A136" s="192" t="s">
        <v>417</v>
      </c>
      <c r="B136" s="193" t="s">
        <v>460</v>
      </c>
      <c r="C136" s="166"/>
      <c r="D136" s="30">
        <f t="shared" ref="D136" si="35">D138</f>
        <v>28.9</v>
      </c>
      <c r="E136" s="30">
        <f t="shared" ref="E136:F136" si="36">E138</f>
        <v>75.900000000000006</v>
      </c>
      <c r="F136" s="30">
        <f t="shared" si="36"/>
        <v>17.899999999999999</v>
      </c>
      <c r="G136" s="30">
        <f>H136+I136+J136+K136</f>
        <v>23.6</v>
      </c>
      <c r="H136" s="30">
        <f>H138</f>
        <v>5.9</v>
      </c>
      <c r="I136" s="30">
        <f>I138</f>
        <v>5.9</v>
      </c>
      <c r="J136" s="30">
        <f t="shared" ref="J136:K136" si="37">J138</f>
        <v>5.9</v>
      </c>
      <c r="K136" s="30">
        <f t="shared" si="37"/>
        <v>5.9</v>
      </c>
      <c r="L136" s="110"/>
    </row>
    <row r="137" spans="1:12" ht="26.25" customHeight="1">
      <c r="A137" s="179"/>
      <c r="B137" s="169" t="s">
        <v>180</v>
      </c>
      <c r="C137" s="170"/>
      <c r="D137" s="27"/>
      <c r="E137" s="27"/>
      <c r="F137" s="27"/>
      <c r="G137" s="27"/>
      <c r="H137" s="27"/>
      <c r="I137" s="27"/>
      <c r="J137" s="139"/>
      <c r="K137" s="139"/>
      <c r="L137" s="110"/>
    </row>
    <row r="138" spans="1:12" ht="26.25" customHeight="1">
      <c r="A138" s="172" t="s">
        <v>317</v>
      </c>
      <c r="B138" s="185" t="s">
        <v>184</v>
      </c>
      <c r="C138" s="126">
        <v>1010</v>
      </c>
      <c r="D138" s="127">
        <f t="shared" ref="D138" si="38">D139+D142+D143+D144</f>
        <v>28.9</v>
      </c>
      <c r="E138" s="127">
        <f t="shared" ref="E138:F138" si="39">E139+E142+E143+E144</f>
        <v>75.900000000000006</v>
      </c>
      <c r="F138" s="127">
        <f t="shared" si="39"/>
        <v>17.899999999999999</v>
      </c>
      <c r="G138" s="127">
        <f>H138+I138+J138+K138</f>
        <v>23.6</v>
      </c>
      <c r="H138" s="127">
        <f>H139+H142+H143+H144</f>
        <v>5.9</v>
      </c>
      <c r="I138" s="127">
        <f t="shared" ref="I138:K138" si="40">I139+I142+I143+I144</f>
        <v>5.9</v>
      </c>
      <c r="J138" s="127">
        <f t="shared" si="40"/>
        <v>5.9</v>
      </c>
      <c r="K138" s="127">
        <f t="shared" si="40"/>
        <v>5.9</v>
      </c>
      <c r="L138" s="110"/>
    </row>
    <row r="139" spans="1:12" ht="26.25" customHeight="1">
      <c r="A139" s="175" t="s">
        <v>404</v>
      </c>
      <c r="B139" s="176" t="s">
        <v>381</v>
      </c>
      <c r="C139" s="177">
        <v>1011</v>
      </c>
      <c r="D139" s="178">
        <f t="shared" ref="D139" si="41">D140+D141</f>
        <v>1</v>
      </c>
      <c r="E139" s="178">
        <f t="shared" ref="E139:F139" si="42">E140+E141</f>
        <v>22.8</v>
      </c>
      <c r="F139" s="178">
        <f t="shared" si="42"/>
        <v>0</v>
      </c>
      <c r="G139" s="178">
        <f>G140+G141</f>
        <v>0</v>
      </c>
      <c r="H139" s="178">
        <f t="shared" ref="H139:K139" si="43">H140+H141</f>
        <v>0</v>
      </c>
      <c r="I139" s="178">
        <f t="shared" si="43"/>
        <v>0</v>
      </c>
      <c r="J139" s="178">
        <f t="shared" si="43"/>
        <v>0</v>
      </c>
      <c r="K139" s="178">
        <f t="shared" si="43"/>
        <v>0</v>
      </c>
      <c r="L139" s="110"/>
    </row>
    <row r="140" spans="1:12" ht="26.25" customHeight="1">
      <c r="A140" s="179"/>
      <c r="B140" s="118" t="s">
        <v>452</v>
      </c>
      <c r="C140" s="170"/>
      <c r="D140" s="27">
        <v>1</v>
      </c>
      <c r="E140" s="27">
        <v>22.8</v>
      </c>
      <c r="F140" s="27"/>
      <c r="G140" s="27">
        <f>H140+I140+J140+K140</f>
        <v>0</v>
      </c>
      <c r="H140" s="27"/>
      <c r="I140" s="27"/>
      <c r="J140" s="139"/>
      <c r="K140" s="139"/>
      <c r="L140" s="110"/>
    </row>
    <row r="141" spans="1:12" ht="26.25" hidden="1" customHeight="1">
      <c r="A141" s="179"/>
      <c r="B141" s="118" t="s">
        <v>246</v>
      </c>
      <c r="C141" s="170"/>
      <c r="D141" s="27">
        <v>0</v>
      </c>
      <c r="E141" s="27"/>
      <c r="F141" s="27"/>
      <c r="G141" s="27">
        <f t="shared" ref="G141:G153" si="44">H141+I141+J141+K141</f>
        <v>0</v>
      </c>
      <c r="H141" s="27"/>
      <c r="I141" s="27"/>
      <c r="J141" s="139"/>
      <c r="K141" s="139"/>
      <c r="L141" s="110"/>
    </row>
    <row r="142" spans="1:12" ht="26.25" customHeight="1">
      <c r="A142" s="175" t="s">
        <v>405</v>
      </c>
      <c r="B142" s="187" t="s">
        <v>1</v>
      </c>
      <c r="C142" s="177">
        <v>1012</v>
      </c>
      <c r="D142" s="178">
        <v>19.7</v>
      </c>
      <c r="E142" s="178">
        <v>19.899999999999999</v>
      </c>
      <c r="F142" s="178">
        <v>6.7</v>
      </c>
      <c r="G142" s="178">
        <f t="shared" si="44"/>
        <v>8.4</v>
      </c>
      <c r="H142" s="178">
        <v>2.1</v>
      </c>
      <c r="I142" s="178">
        <v>2.1</v>
      </c>
      <c r="J142" s="197">
        <v>2.1</v>
      </c>
      <c r="K142" s="197">
        <v>2.1</v>
      </c>
      <c r="L142" s="110"/>
    </row>
    <row r="143" spans="1:12" ht="26.25" customHeight="1">
      <c r="A143" s="175" t="s">
        <v>406</v>
      </c>
      <c r="B143" s="187" t="s">
        <v>2</v>
      </c>
      <c r="C143" s="177">
        <v>1013</v>
      </c>
      <c r="D143" s="204">
        <v>4.0999999999999996</v>
      </c>
      <c r="E143" s="204">
        <v>4.2</v>
      </c>
      <c r="F143" s="204">
        <v>1.5</v>
      </c>
      <c r="G143" s="178">
        <f t="shared" si="44"/>
        <v>1.6</v>
      </c>
      <c r="H143" s="204">
        <v>0.4</v>
      </c>
      <c r="I143" s="204">
        <v>0.4</v>
      </c>
      <c r="J143" s="204">
        <v>0.4</v>
      </c>
      <c r="K143" s="204">
        <v>0.4</v>
      </c>
      <c r="L143" s="110"/>
    </row>
    <row r="144" spans="1:12" ht="26.25" customHeight="1">
      <c r="A144" s="175" t="s">
        <v>446</v>
      </c>
      <c r="B144" s="176" t="s">
        <v>451</v>
      </c>
      <c r="C144" s="177">
        <v>1015</v>
      </c>
      <c r="D144" s="178">
        <f>SUM(D145:D153)</f>
        <v>4.1000000000000005</v>
      </c>
      <c r="E144" s="178">
        <f>SUM(E145:E153)</f>
        <v>29</v>
      </c>
      <c r="F144" s="178">
        <f>SUM(F145:F153)</f>
        <v>9.6999999999999993</v>
      </c>
      <c r="G144" s="178">
        <f t="shared" si="44"/>
        <v>13.6</v>
      </c>
      <c r="H144" s="178">
        <f>SUM(H145:H153)</f>
        <v>3.4</v>
      </c>
      <c r="I144" s="178">
        <f>SUM(I145:I153)</f>
        <v>3.4</v>
      </c>
      <c r="J144" s="178">
        <f t="shared" ref="J144:K144" si="45">SUM(J145:J153)</f>
        <v>3.4</v>
      </c>
      <c r="K144" s="178">
        <f t="shared" si="45"/>
        <v>3.4</v>
      </c>
      <c r="L144" s="110"/>
    </row>
    <row r="145" spans="1:12" ht="26.25" customHeight="1">
      <c r="A145" s="179"/>
      <c r="B145" s="140" t="s">
        <v>229</v>
      </c>
      <c r="C145" s="108"/>
      <c r="D145" s="27"/>
      <c r="E145" s="196">
        <v>29</v>
      </c>
      <c r="F145" s="27"/>
      <c r="G145" s="27">
        <f t="shared" si="44"/>
        <v>0</v>
      </c>
      <c r="H145" s="196"/>
      <c r="I145" s="196"/>
      <c r="J145" s="196"/>
      <c r="K145" s="196"/>
      <c r="L145" s="110"/>
    </row>
    <row r="146" spans="1:12" ht="26.25" customHeight="1">
      <c r="A146" s="179"/>
      <c r="B146" s="140" t="s">
        <v>328</v>
      </c>
      <c r="C146" s="108"/>
      <c r="D146" s="27"/>
      <c r="E146" s="196"/>
      <c r="F146" s="27">
        <v>8.6</v>
      </c>
      <c r="G146" s="27">
        <f t="shared" si="44"/>
        <v>9.1999999999999993</v>
      </c>
      <c r="H146" s="196">
        <v>2.2999999999999998</v>
      </c>
      <c r="I146" s="196">
        <v>2.2999999999999998</v>
      </c>
      <c r="J146" s="196">
        <v>2.2999999999999998</v>
      </c>
      <c r="K146" s="196">
        <v>2.2999999999999998</v>
      </c>
      <c r="L146" s="110"/>
    </row>
    <row r="147" spans="1:12" ht="26.25" customHeight="1">
      <c r="A147" s="179"/>
      <c r="B147" s="140" t="s">
        <v>272</v>
      </c>
      <c r="C147" s="108"/>
      <c r="D147" s="27">
        <v>0.6</v>
      </c>
      <c r="E147" s="27"/>
      <c r="F147" s="27"/>
      <c r="G147" s="27">
        <f t="shared" si="44"/>
        <v>0</v>
      </c>
      <c r="H147" s="27"/>
      <c r="I147" s="27"/>
      <c r="J147" s="139"/>
      <c r="K147" s="139"/>
      <c r="L147" s="110"/>
    </row>
    <row r="148" spans="1:12" ht="26.25" customHeight="1">
      <c r="A148" s="179"/>
      <c r="B148" s="140" t="s">
        <v>540</v>
      </c>
      <c r="C148" s="108"/>
      <c r="D148" s="27"/>
      <c r="E148" s="27"/>
      <c r="F148" s="27">
        <v>1.1000000000000001</v>
      </c>
      <c r="G148" s="27">
        <f t="shared" si="44"/>
        <v>4.4000000000000004</v>
      </c>
      <c r="H148" s="27">
        <v>1.1000000000000001</v>
      </c>
      <c r="I148" s="27">
        <v>1.1000000000000001</v>
      </c>
      <c r="J148" s="139">
        <v>1.1000000000000001</v>
      </c>
      <c r="K148" s="139">
        <v>1.1000000000000001</v>
      </c>
      <c r="L148" s="110"/>
    </row>
    <row r="149" spans="1:12" ht="26.25" customHeight="1">
      <c r="A149" s="179"/>
      <c r="B149" s="140" t="s">
        <v>231</v>
      </c>
      <c r="C149" s="108"/>
      <c r="D149" s="27">
        <v>0.6</v>
      </c>
      <c r="E149" s="27"/>
      <c r="F149" s="27"/>
      <c r="G149" s="27">
        <f t="shared" si="44"/>
        <v>0</v>
      </c>
      <c r="H149" s="27"/>
      <c r="I149" s="27"/>
      <c r="J149" s="139"/>
      <c r="K149" s="139"/>
      <c r="L149" s="110"/>
    </row>
    <row r="150" spans="1:12" ht="26.25" customHeight="1">
      <c r="A150" s="179"/>
      <c r="B150" s="140" t="s">
        <v>232</v>
      </c>
      <c r="C150" s="108"/>
      <c r="D150" s="27">
        <v>2.2000000000000002</v>
      </c>
      <c r="E150" s="27"/>
      <c r="F150" s="27"/>
      <c r="G150" s="27">
        <f t="shared" si="44"/>
        <v>0</v>
      </c>
      <c r="H150" s="27"/>
      <c r="I150" s="27"/>
      <c r="J150" s="139"/>
      <c r="K150" s="139"/>
      <c r="L150" s="110"/>
    </row>
    <row r="151" spans="1:12" ht="26.25" customHeight="1">
      <c r="A151" s="179"/>
      <c r="B151" s="140" t="s">
        <v>273</v>
      </c>
      <c r="C151" s="108"/>
      <c r="D151" s="27">
        <v>0.7</v>
      </c>
      <c r="E151" s="27"/>
      <c r="F151" s="27"/>
      <c r="G151" s="27">
        <f t="shared" si="44"/>
        <v>0</v>
      </c>
      <c r="H151" s="27"/>
      <c r="I151" s="27"/>
      <c r="J151" s="139"/>
      <c r="K151" s="139"/>
      <c r="L151" s="110"/>
    </row>
    <row r="152" spans="1:12" ht="26.25" hidden="1" customHeight="1">
      <c r="A152" s="179"/>
      <c r="B152" s="140" t="s">
        <v>322</v>
      </c>
      <c r="C152" s="108"/>
      <c r="D152" s="27"/>
      <c r="E152" s="27"/>
      <c r="F152" s="27"/>
      <c r="G152" s="27">
        <f t="shared" si="44"/>
        <v>0</v>
      </c>
      <c r="H152" s="27"/>
      <c r="I152" s="27"/>
      <c r="J152" s="139"/>
      <c r="K152" s="139"/>
      <c r="L152" s="110"/>
    </row>
    <row r="153" spans="1:12" ht="26.25" hidden="1" customHeight="1">
      <c r="A153" s="179"/>
      <c r="B153" s="140" t="s">
        <v>233</v>
      </c>
      <c r="C153" s="108"/>
      <c r="D153" s="27"/>
      <c r="E153" s="27"/>
      <c r="F153" s="27"/>
      <c r="G153" s="27">
        <f t="shared" si="44"/>
        <v>0</v>
      </c>
      <c r="H153" s="27"/>
      <c r="I153" s="27"/>
      <c r="J153" s="139"/>
      <c r="K153" s="139"/>
      <c r="L153" s="110"/>
    </row>
    <row r="154" spans="1:12" ht="26.25" hidden="1" customHeight="1">
      <c r="A154" s="179"/>
      <c r="B154" s="135"/>
      <c r="C154" s="170"/>
      <c r="D154" s="27"/>
      <c r="E154" s="27"/>
      <c r="F154" s="27"/>
      <c r="G154" s="127"/>
      <c r="H154" s="27"/>
      <c r="I154" s="27"/>
      <c r="J154" s="139"/>
      <c r="K154" s="139"/>
      <c r="L154" s="110"/>
    </row>
    <row r="155" spans="1:12" ht="42" customHeight="1">
      <c r="A155" s="192" t="s">
        <v>407</v>
      </c>
      <c r="B155" s="205" t="s">
        <v>486</v>
      </c>
      <c r="C155" s="166"/>
      <c r="D155" s="30">
        <f t="shared" ref="D155:K155" si="46">D157+D163+D183</f>
        <v>1434.3</v>
      </c>
      <c r="E155" s="30">
        <f t="shared" si="46"/>
        <v>882.80000000000007</v>
      </c>
      <c r="F155" s="30">
        <f t="shared" si="46"/>
        <v>959.69999999999993</v>
      </c>
      <c r="G155" s="30">
        <f t="shared" si="46"/>
        <v>504.4</v>
      </c>
      <c r="H155" s="30">
        <f t="shared" si="46"/>
        <v>111.1</v>
      </c>
      <c r="I155" s="30">
        <f t="shared" si="46"/>
        <v>116.1</v>
      </c>
      <c r="J155" s="30">
        <f t="shared" si="46"/>
        <v>136.1</v>
      </c>
      <c r="K155" s="30">
        <f t="shared" si="46"/>
        <v>141.1</v>
      </c>
      <c r="L155" s="110"/>
    </row>
    <row r="156" spans="1:12" ht="33" customHeight="1">
      <c r="A156" s="179"/>
      <c r="B156" s="169" t="s">
        <v>180</v>
      </c>
      <c r="C156" s="170"/>
      <c r="D156" s="27"/>
      <c r="E156" s="27"/>
      <c r="F156" s="27"/>
      <c r="G156" s="27"/>
      <c r="H156" s="27"/>
      <c r="I156" s="27"/>
      <c r="J156" s="27"/>
      <c r="K156" s="139"/>
      <c r="L156" s="110"/>
    </row>
    <row r="157" spans="1:12" ht="33" customHeight="1">
      <c r="A157" s="172" t="s">
        <v>340</v>
      </c>
      <c r="B157" s="185" t="s">
        <v>184</v>
      </c>
      <c r="C157" s="126">
        <v>1010</v>
      </c>
      <c r="D157" s="127">
        <f>D158+D160+D161</f>
        <v>877.2</v>
      </c>
      <c r="E157" s="127">
        <f>E158+E160+E161</f>
        <v>882.80000000000007</v>
      </c>
      <c r="F157" s="127">
        <f t="shared" ref="F157:K157" si="47">F158+F160+F161</f>
        <v>362.9</v>
      </c>
      <c r="G157" s="127">
        <f>G158+G160+G161</f>
        <v>0</v>
      </c>
      <c r="H157" s="127">
        <f>H158+H160+H161</f>
        <v>0</v>
      </c>
      <c r="I157" s="127">
        <f t="shared" si="47"/>
        <v>0</v>
      </c>
      <c r="J157" s="127">
        <f t="shared" si="47"/>
        <v>0</v>
      </c>
      <c r="K157" s="127">
        <f t="shared" si="47"/>
        <v>0</v>
      </c>
      <c r="L157" s="110"/>
    </row>
    <row r="158" spans="1:12" ht="25.5" customHeight="1">
      <c r="A158" s="175" t="s">
        <v>408</v>
      </c>
      <c r="B158" s="176" t="s">
        <v>381</v>
      </c>
      <c r="C158" s="177">
        <v>1011</v>
      </c>
      <c r="D158" s="178">
        <f>D159</f>
        <v>8.6</v>
      </c>
      <c r="E158" s="178">
        <f>E159</f>
        <v>0</v>
      </c>
      <c r="F158" s="178">
        <f t="shared" ref="F158:K158" si="48">F159</f>
        <v>104.7</v>
      </c>
      <c r="G158" s="178">
        <f>G159</f>
        <v>0</v>
      </c>
      <c r="H158" s="178">
        <f t="shared" si="48"/>
        <v>0</v>
      </c>
      <c r="I158" s="178">
        <f t="shared" si="48"/>
        <v>0</v>
      </c>
      <c r="J158" s="178">
        <f t="shared" si="48"/>
        <v>0</v>
      </c>
      <c r="K158" s="178">
        <f t="shared" si="48"/>
        <v>0</v>
      </c>
      <c r="L158" s="110"/>
    </row>
    <row r="159" spans="1:12" ht="26.25" customHeight="1">
      <c r="A159" s="179"/>
      <c r="B159" s="118" t="s">
        <v>452</v>
      </c>
      <c r="C159" s="170"/>
      <c r="D159" s="27">
        <v>8.6</v>
      </c>
      <c r="E159" s="27"/>
      <c r="F159" s="27">
        <v>104.7</v>
      </c>
      <c r="G159" s="27">
        <f>H159+I159+J159+K159</f>
        <v>0</v>
      </c>
      <c r="H159" s="27"/>
      <c r="I159" s="27"/>
      <c r="J159" s="27"/>
      <c r="K159" s="27"/>
      <c r="L159" s="110"/>
    </row>
    <row r="160" spans="1:12" ht="26.25" customHeight="1">
      <c r="A160" s="175" t="s">
        <v>409</v>
      </c>
      <c r="B160" s="187" t="s">
        <v>1</v>
      </c>
      <c r="C160" s="177">
        <v>1012</v>
      </c>
      <c r="D160" s="178">
        <v>720.6</v>
      </c>
      <c r="E160" s="178">
        <v>720.7</v>
      </c>
      <c r="F160" s="178">
        <v>215.3</v>
      </c>
      <c r="G160" s="178">
        <f t="shared" ref="G160:G163" si="49">H160+I160+J160+K160</f>
        <v>0</v>
      </c>
      <c r="H160" s="178"/>
      <c r="I160" s="178"/>
      <c r="J160" s="178"/>
      <c r="K160" s="197"/>
      <c r="L160" s="110"/>
    </row>
    <row r="161" spans="1:12" ht="24" customHeight="1">
      <c r="A161" s="175" t="s">
        <v>410</v>
      </c>
      <c r="B161" s="187" t="s">
        <v>2</v>
      </c>
      <c r="C161" s="177">
        <v>1013</v>
      </c>
      <c r="D161" s="178">
        <v>148</v>
      </c>
      <c r="E161" s="178">
        <v>162.1</v>
      </c>
      <c r="F161" s="178">
        <v>42.9</v>
      </c>
      <c r="G161" s="178">
        <f t="shared" si="49"/>
        <v>0</v>
      </c>
      <c r="H161" s="178"/>
      <c r="I161" s="178"/>
      <c r="J161" s="178"/>
      <c r="K161" s="197"/>
      <c r="L161" s="110"/>
    </row>
    <row r="162" spans="1:12" ht="28.5" hidden="1" customHeight="1">
      <c r="A162" s="179"/>
      <c r="B162" s="135"/>
      <c r="C162" s="170"/>
      <c r="D162" s="27"/>
      <c r="E162" s="27"/>
      <c r="F162" s="27"/>
      <c r="G162" s="27">
        <f t="shared" si="49"/>
        <v>0</v>
      </c>
      <c r="H162" s="27"/>
      <c r="I162" s="27"/>
      <c r="J162" s="27"/>
      <c r="K162" s="139"/>
      <c r="L162" s="110"/>
    </row>
    <row r="163" spans="1:12" ht="33" customHeight="1">
      <c r="A163" s="172" t="s">
        <v>341</v>
      </c>
      <c r="B163" s="185" t="s">
        <v>186</v>
      </c>
      <c r="C163" s="126">
        <v>1020</v>
      </c>
      <c r="D163" s="127">
        <f>D164+D172</f>
        <v>557.09999999999991</v>
      </c>
      <c r="E163" s="127">
        <f>E164+E172</f>
        <v>0</v>
      </c>
      <c r="F163" s="127">
        <f>F164+F172</f>
        <v>596.79999999999995</v>
      </c>
      <c r="G163" s="127">
        <f t="shared" si="49"/>
        <v>504.4</v>
      </c>
      <c r="H163" s="127">
        <f>H164+H172</f>
        <v>111.1</v>
      </c>
      <c r="I163" s="127">
        <f>I164+I172</f>
        <v>116.1</v>
      </c>
      <c r="J163" s="127">
        <f>J164+J172</f>
        <v>136.1</v>
      </c>
      <c r="K163" s="127">
        <f>K164+K172</f>
        <v>141.1</v>
      </c>
      <c r="L163" s="110"/>
    </row>
    <row r="164" spans="1:12" ht="27.75" customHeight="1">
      <c r="A164" s="206" t="s">
        <v>411</v>
      </c>
      <c r="B164" s="176" t="s">
        <v>449</v>
      </c>
      <c r="C164" s="177">
        <v>1021</v>
      </c>
      <c r="D164" s="178">
        <f t="shared" ref="D164:K164" si="50">SUM(D165:D171)</f>
        <v>170.5</v>
      </c>
      <c r="E164" s="178">
        <f t="shared" si="50"/>
        <v>0</v>
      </c>
      <c r="F164" s="178">
        <f t="shared" si="50"/>
        <v>0</v>
      </c>
      <c r="G164" s="178">
        <f t="shared" si="50"/>
        <v>0</v>
      </c>
      <c r="H164" s="178">
        <f t="shared" si="50"/>
        <v>0</v>
      </c>
      <c r="I164" s="178">
        <f t="shared" si="50"/>
        <v>0</v>
      </c>
      <c r="J164" s="178">
        <f t="shared" si="50"/>
        <v>0</v>
      </c>
      <c r="K164" s="178">
        <f t="shared" si="50"/>
        <v>0</v>
      </c>
      <c r="L164" s="110"/>
    </row>
    <row r="165" spans="1:12" ht="25.5" hidden="1" customHeight="1">
      <c r="A165" s="179"/>
      <c r="B165" s="203" t="s">
        <v>234</v>
      </c>
      <c r="C165" s="170"/>
      <c r="D165" s="27"/>
      <c r="E165" s="27"/>
      <c r="F165" s="27"/>
      <c r="G165" s="27">
        <f t="shared" ref="G165:G182" si="51">H165+I165+J165+K165</f>
        <v>0</v>
      </c>
      <c r="H165" s="27"/>
      <c r="I165" s="27"/>
      <c r="J165" s="27"/>
      <c r="K165" s="27"/>
      <c r="L165" s="110"/>
    </row>
    <row r="166" spans="1:12" ht="24" hidden="1" customHeight="1">
      <c r="A166" s="179"/>
      <c r="B166" s="203" t="s">
        <v>238</v>
      </c>
      <c r="C166" s="170"/>
      <c r="D166" s="27"/>
      <c r="E166" s="27"/>
      <c r="F166" s="27"/>
      <c r="G166" s="27">
        <f t="shared" si="51"/>
        <v>0</v>
      </c>
      <c r="H166" s="27"/>
      <c r="I166" s="27"/>
      <c r="J166" s="27"/>
      <c r="K166" s="27"/>
      <c r="L166" s="110"/>
    </row>
    <row r="167" spans="1:12" ht="25.5" hidden="1" customHeight="1">
      <c r="A167" s="179"/>
      <c r="B167" s="203" t="s">
        <v>235</v>
      </c>
      <c r="C167" s="170"/>
      <c r="D167" s="27"/>
      <c r="E167" s="27"/>
      <c r="F167" s="27"/>
      <c r="G167" s="27">
        <f t="shared" si="51"/>
        <v>0</v>
      </c>
      <c r="H167" s="27"/>
      <c r="I167" s="27"/>
      <c r="J167" s="139"/>
      <c r="K167" s="139"/>
      <c r="L167" s="110"/>
    </row>
    <row r="168" spans="1:12" ht="26.25" hidden="1" customHeight="1">
      <c r="A168" s="179"/>
      <c r="B168" s="203" t="s">
        <v>266</v>
      </c>
      <c r="C168" s="170"/>
      <c r="D168" s="27"/>
      <c r="E168" s="27"/>
      <c r="F168" s="27"/>
      <c r="G168" s="27">
        <f t="shared" si="51"/>
        <v>0</v>
      </c>
      <c r="H168" s="27"/>
      <c r="I168" s="27"/>
      <c r="J168" s="139"/>
      <c r="K168" s="139"/>
      <c r="L168" s="110"/>
    </row>
    <row r="169" spans="1:12" ht="24.75" customHeight="1">
      <c r="A169" s="179"/>
      <c r="B169" s="135" t="s">
        <v>334</v>
      </c>
      <c r="C169" s="170"/>
      <c r="D169" s="27">
        <v>170.5</v>
      </c>
      <c r="E169" s="27"/>
      <c r="F169" s="27"/>
      <c r="G169" s="27"/>
      <c r="H169" s="27"/>
      <c r="I169" s="27"/>
      <c r="J169" s="139"/>
      <c r="K169" s="139"/>
      <c r="L169" s="110"/>
    </row>
    <row r="170" spans="1:12" ht="25.5" hidden="1" customHeight="1">
      <c r="A170" s="179"/>
      <c r="B170" s="203" t="s">
        <v>239</v>
      </c>
      <c r="C170" s="170"/>
      <c r="D170" s="27"/>
      <c r="E170" s="27"/>
      <c r="F170" s="27"/>
      <c r="G170" s="27">
        <f t="shared" si="51"/>
        <v>0</v>
      </c>
      <c r="H170" s="27"/>
      <c r="I170" s="27"/>
      <c r="J170" s="27"/>
      <c r="K170" s="27"/>
      <c r="L170" s="110"/>
    </row>
    <row r="171" spans="1:12" ht="24.75" hidden="1" customHeight="1">
      <c r="A171" s="179"/>
      <c r="B171" s="203" t="s">
        <v>240</v>
      </c>
      <c r="C171" s="170"/>
      <c r="D171" s="27"/>
      <c r="E171" s="27"/>
      <c r="F171" s="27"/>
      <c r="G171" s="27">
        <f t="shared" si="51"/>
        <v>0</v>
      </c>
      <c r="H171" s="27"/>
      <c r="I171" s="27"/>
      <c r="J171" s="139"/>
      <c r="K171" s="139"/>
      <c r="L171" s="110"/>
    </row>
    <row r="172" spans="1:12" ht="30.75" customHeight="1">
      <c r="A172" s="175" t="s">
        <v>447</v>
      </c>
      <c r="B172" s="176" t="s">
        <v>450</v>
      </c>
      <c r="C172" s="177">
        <v>1025</v>
      </c>
      <c r="D172" s="178">
        <f>SUM(D173:D182)</f>
        <v>386.59999999999997</v>
      </c>
      <c r="E172" s="178">
        <f>SUM(E173:E182)</f>
        <v>0</v>
      </c>
      <c r="F172" s="178">
        <f t="shared" ref="F172:K172" si="52">SUM(F173:F182)</f>
        <v>596.79999999999995</v>
      </c>
      <c r="G172" s="178">
        <f t="shared" si="52"/>
        <v>504.4</v>
      </c>
      <c r="H172" s="178">
        <f t="shared" si="52"/>
        <v>111.1</v>
      </c>
      <c r="I172" s="178">
        <f t="shared" si="52"/>
        <v>116.1</v>
      </c>
      <c r="J172" s="178">
        <f t="shared" si="52"/>
        <v>136.1</v>
      </c>
      <c r="K172" s="178">
        <f t="shared" si="52"/>
        <v>141.1</v>
      </c>
      <c r="L172" s="110"/>
    </row>
    <row r="173" spans="1:12" ht="24" hidden="1" customHeight="1">
      <c r="A173" s="179"/>
      <c r="B173" s="203" t="s">
        <v>236</v>
      </c>
      <c r="C173" s="170"/>
      <c r="D173" s="27"/>
      <c r="E173" s="27"/>
      <c r="F173" s="27"/>
      <c r="G173" s="27">
        <f t="shared" si="51"/>
        <v>0</v>
      </c>
      <c r="H173" s="27"/>
      <c r="I173" s="27"/>
      <c r="J173" s="139"/>
      <c r="K173" s="139"/>
      <c r="L173" s="110"/>
    </row>
    <row r="174" spans="1:12" ht="24" hidden="1" customHeight="1">
      <c r="A174" s="179"/>
      <c r="B174" s="203" t="s">
        <v>425</v>
      </c>
      <c r="C174" s="170"/>
      <c r="D174" s="27"/>
      <c r="E174" s="27"/>
      <c r="F174" s="27"/>
      <c r="G174" s="27"/>
      <c r="H174" s="27"/>
      <c r="I174" s="27"/>
      <c r="J174" s="139"/>
      <c r="K174" s="139"/>
      <c r="L174" s="110"/>
    </row>
    <row r="175" spans="1:12" ht="26.25" hidden="1" customHeight="1">
      <c r="A175" s="179"/>
      <c r="B175" s="203" t="s">
        <v>237</v>
      </c>
      <c r="C175" s="170"/>
      <c r="D175" s="27"/>
      <c r="E175" s="27"/>
      <c r="F175" s="27"/>
      <c r="G175" s="27">
        <f t="shared" si="51"/>
        <v>0</v>
      </c>
      <c r="H175" s="27"/>
      <c r="I175" s="27"/>
      <c r="J175" s="27"/>
      <c r="K175" s="27"/>
      <c r="L175" s="110"/>
    </row>
    <row r="176" spans="1:12" ht="25.5" customHeight="1">
      <c r="A176" s="179"/>
      <c r="B176" s="203" t="s">
        <v>376</v>
      </c>
      <c r="C176" s="170"/>
      <c r="D176" s="27">
        <v>365</v>
      </c>
      <c r="E176" s="27"/>
      <c r="F176" s="27"/>
      <c r="G176" s="27">
        <f t="shared" si="51"/>
        <v>0</v>
      </c>
      <c r="H176" s="27"/>
      <c r="I176" s="27"/>
      <c r="J176" s="27"/>
      <c r="K176" s="27"/>
      <c r="L176" s="110"/>
    </row>
    <row r="177" spans="1:12" ht="27.75" customHeight="1">
      <c r="A177" s="179"/>
      <c r="B177" s="135" t="s">
        <v>332</v>
      </c>
      <c r="C177" s="170"/>
      <c r="D177" s="27"/>
      <c r="E177" s="27"/>
      <c r="F177" s="27">
        <v>1.1000000000000001</v>
      </c>
      <c r="G177" s="27">
        <f t="shared" si="51"/>
        <v>4.4000000000000004</v>
      </c>
      <c r="H177" s="27">
        <v>1.1000000000000001</v>
      </c>
      <c r="I177" s="27">
        <v>1.1000000000000001</v>
      </c>
      <c r="J177" s="27">
        <v>1.1000000000000001</v>
      </c>
      <c r="K177" s="27">
        <v>1.1000000000000001</v>
      </c>
      <c r="L177" s="110"/>
    </row>
    <row r="178" spans="1:12" ht="24.75" customHeight="1">
      <c r="A178" s="179"/>
      <c r="B178" s="358" t="s">
        <v>544</v>
      </c>
      <c r="C178" s="170"/>
      <c r="D178" s="27">
        <v>2.4</v>
      </c>
      <c r="E178" s="27"/>
      <c r="F178" s="357">
        <v>119.2</v>
      </c>
      <c r="G178" s="27">
        <f t="shared" si="51"/>
        <v>90</v>
      </c>
      <c r="H178" s="27">
        <v>20</v>
      </c>
      <c r="I178" s="27">
        <v>25</v>
      </c>
      <c r="J178" s="27">
        <v>25</v>
      </c>
      <c r="K178" s="27">
        <v>20</v>
      </c>
      <c r="L178" s="110"/>
    </row>
    <row r="179" spans="1:12" ht="24.75" hidden="1" customHeight="1">
      <c r="A179" s="179"/>
      <c r="B179" s="135" t="s">
        <v>280</v>
      </c>
      <c r="C179" s="170"/>
      <c r="D179" s="27"/>
      <c r="E179" s="27"/>
      <c r="F179" s="27"/>
      <c r="G179" s="27">
        <f t="shared" si="51"/>
        <v>0</v>
      </c>
      <c r="H179" s="27"/>
      <c r="I179" s="27"/>
      <c r="J179" s="27"/>
      <c r="K179" s="27"/>
      <c r="L179" s="110"/>
    </row>
    <row r="180" spans="1:12" ht="24.75" customHeight="1">
      <c r="A180" s="179"/>
      <c r="B180" s="135" t="s">
        <v>352</v>
      </c>
      <c r="C180" s="170"/>
      <c r="D180" s="27">
        <v>19.2</v>
      </c>
      <c r="E180" s="27"/>
      <c r="F180" s="27"/>
      <c r="G180" s="27">
        <f t="shared" si="51"/>
        <v>0</v>
      </c>
      <c r="H180" s="27"/>
      <c r="I180" s="27"/>
      <c r="J180" s="27"/>
      <c r="K180" s="27"/>
      <c r="L180" s="110"/>
    </row>
    <row r="181" spans="1:12" ht="24.75" customHeight="1">
      <c r="A181" s="179"/>
      <c r="B181" s="356" t="s">
        <v>241</v>
      </c>
      <c r="C181" s="354"/>
      <c r="D181" s="355"/>
      <c r="E181" s="355"/>
      <c r="F181" s="355">
        <v>476.5</v>
      </c>
      <c r="G181" s="355">
        <f t="shared" si="51"/>
        <v>410</v>
      </c>
      <c r="H181" s="355">
        <v>90</v>
      </c>
      <c r="I181" s="27">
        <v>90</v>
      </c>
      <c r="J181" s="27">
        <v>110</v>
      </c>
      <c r="K181" s="27">
        <v>120</v>
      </c>
      <c r="L181" s="110"/>
    </row>
    <row r="182" spans="1:12" ht="27" hidden="1" customHeight="1">
      <c r="A182" s="179"/>
      <c r="B182" s="135" t="s">
        <v>245</v>
      </c>
      <c r="C182" s="170"/>
      <c r="D182" s="27">
        <v>0</v>
      </c>
      <c r="E182" s="27"/>
      <c r="F182" s="27"/>
      <c r="G182" s="27">
        <f t="shared" si="51"/>
        <v>0</v>
      </c>
      <c r="H182" s="27"/>
      <c r="I182" s="27"/>
      <c r="J182" s="27"/>
      <c r="K182" s="27"/>
      <c r="L182" s="110"/>
    </row>
    <row r="183" spans="1:12" ht="24.75" hidden="1" customHeight="1">
      <c r="A183" s="179" t="s">
        <v>342</v>
      </c>
      <c r="B183" s="135" t="s">
        <v>187</v>
      </c>
      <c r="C183" s="170">
        <v>1030</v>
      </c>
      <c r="D183" s="27"/>
      <c r="E183" s="27"/>
      <c r="F183" s="27"/>
      <c r="G183" s="27"/>
      <c r="H183" s="27"/>
      <c r="I183" s="27"/>
      <c r="J183" s="139"/>
      <c r="K183" s="139"/>
      <c r="L183" s="110"/>
    </row>
    <row r="184" spans="1:12" ht="24.75" hidden="1" customHeight="1">
      <c r="A184" s="179"/>
      <c r="B184" s="135"/>
      <c r="C184" s="170"/>
      <c r="D184" s="27"/>
      <c r="E184" s="27"/>
      <c r="F184" s="27"/>
      <c r="G184" s="27"/>
      <c r="H184" s="27"/>
      <c r="I184" s="27"/>
      <c r="J184" s="27"/>
      <c r="K184" s="27"/>
      <c r="L184" s="110"/>
    </row>
    <row r="185" spans="1:12" ht="24.75" customHeight="1">
      <c r="A185" s="192" t="s">
        <v>379</v>
      </c>
      <c r="B185" s="193" t="s">
        <v>137</v>
      </c>
      <c r="C185" s="201"/>
      <c r="D185" s="30">
        <f>D195</f>
        <v>165.7</v>
      </c>
      <c r="E185" s="30">
        <f>E195</f>
        <v>144</v>
      </c>
      <c r="F185" s="30">
        <f>F195+F188+F189</f>
        <v>2293.7000000000003</v>
      </c>
      <c r="G185" s="30">
        <f t="shared" ref="G185:K185" si="53">G195+G188+G189</f>
        <v>2800.5</v>
      </c>
      <c r="H185" s="30">
        <f t="shared" si="53"/>
        <v>0</v>
      </c>
      <c r="I185" s="30">
        <f t="shared" si="53"/>
        <v>0</v>
      </c>
      <c r="J185" s="30">
        <f t="shared" si="53"/>
        <v>0</v>
      </c>
      <c r="K185" s="30">
        <f t="shared" si="53"/>
        <v>2800.5</v>
      </c>
      <c r="L185" s="110"/>
    </row>
    <row r="186" spans="1:12" ht="24.75" customHeight="1">
      <c r="A186" s="179"/>
      <c r="B186" s="169" t="s">
        <v>180</v>
      </c>
      <c r="C186" s="170"/>
      <c r="D186" s="27"/>
      <c r="E186" s="27"/>
      <c r="F186" s="27"/>
      <c r="G186" s="27"/>
      <c r="H186" s="27"/>
      <c r="I186" s="27"/>
      <c r="J186" s="139"/>
      <c r="K186" s="139"/>
      <c r="L186" s="110"/>
    </row>
    <row r="187" spans="1:12" ht="24.75" customHeight="1">
      <c r="A187" s="179" t="s">
        <v>412</v>
      </c>
      <c r="B187" s="173" t="s">
        <v>184</v>
      </c>
      <c r="C187" s="170">
        <v>1010</v>
      </c>
      <c r="D187" s="27"/>
      <c r="E187" s="27"/>
      <c r="F187" s="27">
        <f>SUM(F188:F189)</f>
        <v>2293.7000000000003</v>
      </c>
      <c r="G187" s="27">
        <f>SUM(H187:K187)</f>
        <v>2800.5</v>
      </c>
      <c r="H187" s="27">
        <f t="shared" ref="H187:K187" si="54">SUM(H188:H189)</f>
        <v>0</v>
      </c>
      <c r="I187" s="27">
        <f t="shared" si="54"/>
        <v>0</v>
      </c>
      <c r="J187" s="27">
        <f t="shared" si="54"/>
        <v>0</v>
      </c>
      <c r="K187" s="27">
        <f t="shared" si="54"/>
        <v>2800.5</v>
      </c>
      <c r="L187" s="110"/>
    </row>
    <row r="188" spans="1:12" ht="24.75" customHeight="1">
      <c r="A188" s="179"/>
      <c r="B188" s="187" t="s">
        <v>1</v>
      </c>
      <c r="C188" s="177">
        <v>1012</v>
      </c>
      <c r="D188" s="27"/>
      <c r="E188" s="27"/>
      <c r="F188" s="27">
        <v>1911.4</v>
      </c>
      <c r="G188" s="27">
        <f t="shared" ref="G188:G189" si="55">SUM(H188:K188)</f>
        <v>2565.4</v>
      </c>
      <c r="H188" s="27"/>
      <c r="I188" s="27"/>
      <c r="J188" s="139"/>
      <c r="K188" s="139">
        <v>2565.4</v>
      </c>
      <c r="L188" s="110"/>
    </row>
    <row r="189" spans="1:12" ht="24.75" customHeight="1">
      <c r="A189" s="179"/>
      <c r="B189" s="187" t="s">
        <v>2</v>
      </c>
      <c r="C189" s="177">
        <v>1013</v>
      </c>
      <c r="D189" s="27"/>
      <c r="E189" s="27"/>
      <c r="F189" s="27">
        <v>382.3</v>
      </c>
      <c r="G189" s="27">
        <f t="shared" si="55"/>
        <v>235.1</v>
      </c>
      <c r="H189" s="27"/>
      <c r="I189" s="27"/>
      <c r="J189" s="139"/>
      <c r="K189" s="139">
        <v>235.1</v>
      </c>
      <c r="L189" s="110"/>
    </row>
    <row r="190" spans="1:12" ht="24.75" hidden="1" customHeight="1">
      <c r="A190" s="179"/>
      <c r="B190" s="169"/>
      <c r="C190" s="170"/>
      <c r="D190" s="27"/>
      <c r="E190" s="27"/>
      <c r="F190" s="27"/>
      <c r="G190" s="27"/>
      <c r="H190" s="27"/>
      <c r="I190" s="27"/>
      <c r="J190" s="139"/>
      <c r="K190" s="139"/>
      <c r="L190" s="110"/>
    </row>
    <row r="191" spans="1:12" ht="24.75" hidden="1" customHeight="1">
      <c r="A191" s="179"/>
      <c r="B191" s="169"/>
      <c r="C191" s="170"/>
      <c r="D191" s="27"/>
      <c r="E191" s="27"/>
      <c r="F191" s="27"/>
      <c r="G191" s="27"/>
      <c r="H191" s="27"/>
      <c r="I191" s="27"/>
      <c r="J191" s="139"/>
      <c r="K191" s="139"/>
      <c r="L191" s="110"/>
    </row>
    <row r="192" spans="1:12" ht="24.75" hidden="1" customHeight="1">
      <c r="A192" s="179"/>
      <c r="B192" s="169"/>
      <c r="C192" s="170"/>
      <c r="D192" s="27"/>
      <c r="E192" s="27"/>
      <c r="F192" s="27"/>
      <c r="G192" s="27"/>
      <c r="H192" s="27"/>
      <c r="I192" s="27"/>
      <c r="J192" s="139"/>
      <c r="K192" s="139"/>
      <c r="L192" s="110"/>
    </row>
    <row r="193" spans="1:12" ht="24.75" hidden="1" customHeight="1">
      <c r="A193" s="179"/>
      <c r="B193" s="169"/>
      <c r="C193" s="170"/>
      <c r="D193" s="27"/>
      <c r="E193" s="27"/>
      <c r="F193" s="27"/>
      <c r="G193" s="27"/>
      <c r="H193" s="27"/>
      <c r="I193" s="27"/>
      <c r="J193" s="139"/>
      <c r="K193" s="139"/>
      <c r="L193" s="110"/>
    </row>
    <row r="194" spans="1:12" ht="24.75" hidden="1" customHeight="1">
      <c r="A194" s="179"/>
      <c r="B194" s="169"/>
      <c r="C194" s="170"/>
      <c r="D194" s="27"/>
      <c r="E194" s="27"/>
      <c r="F194" s="27"/>
      <c r="G194" s="27"/>
      <c r="H194" s="27"/>
      <c r="I194" s="27"/>
      <c r="J194" s="139"/>
      <c r="K194" s="139"/>
      <c r="L194" s="110"/>
    </row>
    <row r="195" spans="1:12" ht="24.75" customHeight="1">
      <c r="A195" s="172" t="s">
        <v>412</v>
      </c>
      <c r="B195" s="185" t="s">
        <v>186</v>
      </c>
      <c r="C195" s="126">
        <v>1020</v>
      </c>
      <c r="D195" s="127">
        <f>D196</f>
        <v>165.7</v>
      </c>
      <c r="E195" s="127">
        <f t="shared" ref="E195:K195" si="56">E198</f>
        <v>144</v>
      </c>
      <c r="F195" s="127">
        <f t="shared" si="56"/>
        <v>0</v>
      </c>
      <c r="G195" s="127">
        <f t="shared" si="56"/>
        <v>0</v>
      </c>
      <c r="H195" s="127">
        <f t="shared" si="56"/>
        <v>0</v>
      </c>
      <c r="I195" s="127">
        <f t="shared" si="56"/>
        <v>0</v>
      </c>
      <c r="J195" s="127">
        <f t="shared" si="56"/>
        <v>0</v>
      </c>
      <c r="K195" s="127">
        <f t="shared" si="56"/>
        <v>0</v>
      </c>
      <c r="L195" s="110"/>
    </row>
    <row r="196" spans="1:12" ht="24.75" customHeight="1">
      <c r="A196" s="206" t="s">
        <v>413</v>
      </c>
      <c r="B196" s="176" t="s">
        <v>450</v>
      </c>
      <c r="C196" s="177">
        <v>1021</v>
      </c>
      <c r="D196" s="178">
        <f>D198+D197</f>
        <v>165.7</v>
      </c>
      <c r="E196" s="178">
        <f t="shared" ref="E196:F196" si="57">E198</f>
        <v>144</v>
      </c>
      <c r="F196" s="178">
        <f t="shared" si="57"/>
        <v>0</v>
      </c>
      <c r="G196" s="178">
        <f>H196+I196+J196+K196</f>
        <v>0</v>
      </c>
      <c r="H196" s="178">
        <f t="shared" ref="H196:K196" si="58">H198</f>
        <v>0</v>
      </c>
      <c r="I196" s="178">
        <f t="shared" si="58"/>
        <v>0</v>
      </c>
      <c r="J196" s="197">
        <f t="shared" si="58"/>
        <v>0</v>
      </c>
      <c r="K196" s="197">
        <f t="shared" si="58"/>
        <v>0</v>
      </c>
      <c r="L196" s="110"/>
    </row>
    <row r="197" spans="1:12" ht="24.75" hidden="1" customHeight="1">
      <c r="A197" s="206"/>
      <c r="B197" s="118" t="s">
        <v>268</v>
      </c>
      <c r="C197" s="208"/>
      <c r="D197" s="28"/>
      <c r="E197" s="28"/>
      <c r="F197" s="28"/>
      <c r="G197" s="28">
        <v>0</v>
      </c>
      <c r="H197" s="28"/>
      <c r="I197" s="28"/>
      <c r="J197" s="209"/>
      <c r="K197" s="209"/>
      <c r="L197" s="110"/>
    </row>
    <row r="198" spans="1:12" ht="24.75" customHeight="1">
      <c r="A198" s="179"/>
      <c r="B198" s="135" t="s">
        <v>247</v>
      </c>
      <c r="C198" s="170"/>
      <c r="D198" s="27">
        <v>165.7</v>
      </c>
      <c r="E198" s="27">
        <v>144</v>
      </c>
      <c r="F198" s="27"/>
      <c r="G198" s="27">
        <f>H198+I198+J198+K198</f>
        <v>0</v>
      </c>
      <c r="H198" s="27"/>
      <c r="I198" s="27"/>
      <c r="J198" s="27"/>
      <c r="K198" s="27"/>
      <c r="L198" s="110"/>
    </row>
    <row r="199" spans="1:12" ht="24.75" hidden="1" customHeight="1">
      <c r="A199" s="179"/>
      <c r="B199" s="126" t="s">
        <v>338</v>
      </c>
      <c r="C199" s="170"/>
      <c r="D199" s="127"/>
      <c r="E199" s="27"/>
      <c r="F199" s="27"/>
      <c r="G199" s="27"/>
      <c r="H199" s="27"/>
      <c r="I199" s="27"/>
      <c r="J199" s="27"/>
      <c r="K199" s="27"/>
      <c r="L199" s="110"/>
    </row>
    <row r="200" spans="1:12" ht="24.75" hidden="1" customHeight="1">
      <c r="A200" s="179"/>
      <c r="B200" s="118"/>
      <c r="C200" s="170">
        <v>1025</v>
      </c>
      <c r="D200" s="27"/>
      <c r="E200" s="27"/>
      <c r="F200" s="27"/>
      <c r="G200" s="27">
        <f>H200+I200+J200+K200</f>
        <v>0</v>
      </c>
      <c r="H200" s="27"/>
      <c r="I200" s="27"/>
      <c r="J200" s="27"/>
      <c r="K200" s="27"/>
      <c r="L200" s="110"/>
    </row>
    <row r="201" spans="1:12" ht="24.75" hidden="1" customHeight="1">
      <c r="A201" s="179"/>
      <c r="B201" s="135" t="s">
        <v>187</v>
      </c>
      <c r="C201" s="170">
        <v>1030</v>
      </c>
      <c r="D201" s="27"/>
      <c r="E201" s="27"/>
      <c r="F201" s="27"/>
      <c r="G201" s="27"/>
      <c r="H201" s="27"/>
      <c r="I201" s="27"/>
      <c r="J201" s="139"/>
      <c r="K201" s="139"/>
      <c r="L201" s="110"/>
    </row>
    <row r="202" spans="1:12" ht="24.75" hidden="1" customHeight="1">
      <c r="A202" s="179"/>
      <c r="B202" s="135"/>
      <c r="C202" s="170"/>
      <c r="D202" s="27"/>
      <c r="E202" s="27"/>
      <c r="F202" s="27"/>
      <c r="G202" s="27"/>
      <c r="H202" s="27"/>
      <c r="I202" s="27"/>
      <c r="J202" s="139"/>
      <c r="K202" s="139"/>
      <c r="L202" s="110"/>
    </row>
    <row r="203" spans="1:12" ht="24.75" customHeight="1">
      <c r="A203" s="192" t="s">
        <v>386</v>
      </c>
      <c r="B203" s="205" t="s">
        <v>380</v>
      </c>
      <c r="C203" s="201"/>
      <c r="D203" s="30">
        <f>D205+D209</f>
        <v>2555.5</v>
      </c>
      <c r="E203" s="65"/>
      <c r="F203" s="30">
        <f>F205+F209</f>
        <v>1398.1</v>
      </c>
      <c r="G203" s="30">
        <f t="shared" ref="G203:K203" si="59">G205+G209</f>
        <v>0</v>
      </c>
      <c r="H203" s="30">
        <f t="shared" si="59"/>
        <v>0</v>
      </c>
      <c r="I203" s="30">
        <f t="shared" si="59"/>
        <v>0</v>
      </c>
      <c r="J203" s="30">
        <f t="shared" si="59"/>
        <v>0</v>
      </c>
      <c r="K203" s="30">
        <f t="shared" si="59"/>
        <v>0</v>
      </c>
      <c r="L203" s="110"/>
    </row>
    <row r="204" spans="1:12" ht="24.75" customHeight="1">
      <c r="A204" s="179"/>
      <c r="B204" s="169" t="s">
        <v>180</v>
      </c>
      <c r="C204" s="170"/>
      <c r="D204" s="27"/>
      <c r="E204" s="27"/>
      <c r="F204" s="27"/>
      <c r="G204" s="27"/>
      <c r="H204" s="27"/>
      <c r="I204" s="27"/>
      <c r="J204" s="139"/>
      <c r="K204" s="139"/>
      <c r="L204" s="110"/>
    </row>
    <row r="205" spans="1:12" ht="24.75" customHeight="1">
      <c r="A205" s="172" t="s">
        <v>320</v>
      </c>
      <c r="B205" s="185" t="s">
        <v>184</v>
      </c>
      <c r="C205" s="126">
        <v>1010</v>
      </c>
      <c r="D205" s="127">
        <f>D206</f>
        <v>2016.8</v>
      </c>
      <c r="E205" s="127"/>
      <c r="F205" s="127">
        <f>F206</f>
        <v>576.4</v>
      </c>
      <c r="G205" s="127">
        <f t="shared" ref="G205:G206" si="60">G206</f>
        <v>0</v>
      </c>
      <c r="H205" s="127"/>
      <c r="I205" s="127"/>
      <c r="J205" s="127"/>
      <c r="K205" s="127"/>
      <c r="L205" s="110"/>
    </row>
    <row r="206" spans="1:12" ht="24.75" customHeight="1">
      <c r="A206" s="175" t="s">
        <v>448</v>
      </c>
      <c r="B206" s="176" t="s">
        <v>381</v>
      </c>
      <c r="C206" s="177">
        <v>1011</v>
      </c>
      <c r="D206" s="178">
        <f>D207</f>
        <v>2016.8</v>
      </c>
      <c r="E206" s="178"/>
      <c r="F206" s="178">
        <f>F207+F208</f>
        <v>576.4</v>
      </c>
      <c r="G206" s="178">
        <f t="shared" si="60"/>
        <v>0</v>
      </c>
      <c r="H206" s="178"/>
      <c r="I206" s="178"/>
      <c r="J206" s="178"/>
      <c r="K206" s="178"/>
      <c r="L206" s="110"/>
    </row>
    <row r="207" spans="1:12" ht="39.75" customHeight="1">
      <c r="A207" s="179"/>
      <c r="B207" s="136" t="s">
        <v>382</v>
      </c>
      <c r="C207" s="170"/>
      <c r="D207" s="27">
        <v>2016.8</v>
      </c>
      <c r="E207" s="27"/>
      <c r="F207" s="27">
        <v>385.3</v>
      </c>
      <c r="G207" s="27">
        <f t="shared" ref="G207" si="61">SUM(H207:K207)</f>
        <v>0</v>
      </c>
      <c r="H207" s="27"/>
      <c r="I207" s="27"/>
      <c r="J207" s="139"/>
      <c r="K207" s="139"/>
      <c r="L207" s="110"/>
    </row>
    <row r="208" spans="1:12" ht="24.75" customHeight="1">
      <c r="A208" s="179"/>
      <c r="B208" s="135" t="s">
        <v>246</v>
      </c>
      <c r="C208" s="170"/>
      <c r="D208" s="27"/>
      <c r="E208" s="27"/>
      <c r="F208" s="27">
        <v>191.1</v>
      </c>
      <c r="G208" s="27"/>
      <c r="H208" s="27"/>
      <c r="I208" s="27"/>
      <c r="J208" s="139"/>
      <c r="K208" s="139"/>
      <c r="L208" s="110"/>
    </row>
    <row r="209" spans="1:12" ht="24.75" customHeight="1">
      <c r="A209" s="172" t="s">
        <v>343</v>
      </c>
      <c r="B209" s="185" t="s">
        <v>186</v>
      </c>
      <c r="C209" s="126">
        <v>1020</v>
      </c>
      <c r="D209" s="127">
        <f>D210+D212</f>
        <v>538.69999999999993</v>
      </c>
      <c r="E209" s="127"/>
      <c r="F209" s="127">
        <f>F210+F212</f>
        <v>821.7</v>
      </c>
      <c r="G209" s="127">
        <f>G210+G212</f>
        <v>0</v>
      </c>
      <c r="H209" s="127"/>
      <c r="I209" s="127"/>
      <c r="J209" s="127"/>
      <c r="K209" s="127"/>
      <c r="L209" s="110"/>
    </row>
    <row r="210" spans="1:12" ht="24.75" customHeight="1">
      <c r="A210" s="175" t="s">
        <v>387</v>
      </c>
      <c r="B210" s="176" t="s">
        <v>381</v>
      </c>
      <c r="C210" s="177">
        <v>1021</v>
      </c>
      <c r="D210" s="178">
        <f>D211</f>
        <v>524.4</v>
      </c>
      <c r="E210" s="178"/>
      <c r="F210" s="178">
        <f>F211</f>
        <v>337.6</v>
      </c>
      <c r="G210" s="178">
        <f t="shared" ref="G210" si="62">G211</f>
        <v>0</v>
      </c>
      <c r="H210" s="178"/>
      <c r="I210" s="178"/>
      <c r="J210" s="178"/>
      <c r="K210" s="178"/>
      <c r="L210" s="110"/>
    </row>
    <row r="211" spans="1:12" ht="24.75" customHeight="1">
      <c r="A211" s="179"/>
      <c r="B211" s="135" t="s">
        <v>427</v>
      </c>
      <c r="C211" s="108"/>
      <c r="D211" s="27">
        <v>524.4</v>
      </c>
      <c r="E211" s="27"/>
      <c r="F211" s="27">
        <v>337.6</v>
      </c>
      <c r="G211" s="27">
        <f t="shared" ref="G211" si="63">SUM(H211:K211)</f>
        <v>0</v>
      </c>
      <c r="H211" s="27"/>
      <c r="I211" s="27"/>
      <c r="J211" s="139"/>
      <c r="K211" s="139"/>
      <c r="L211" s="110"/>
    </row>
    <row r="212" spans="1:12" ht="24.75" customHeight="1">
      <c r="A212" s="175" t="s">
        <v>388</v>
      </c>
      <c r="B212" s="176" t="s">
        <v>383</v>
      </c>
      <c r="C212" s="188">
        <v>1025</v>
      </c>
      <c r="D212" s="178">
        <f>SUM(D213:D215)</f>
        <v>14.3</v>
      </c>
      <c r="E212" s="178"/>
      <c r="F212" s="178">
        <f>SUM(F213:F215)</f>
        <v>484.1</v>
      </c>
      <c r="G212" s="178">
        <f>SUM(H212:K212)</f>
        <v>0</v>
      </c>
      <c r="H212" s="178"/>
      <c r="I212" s="178"/>
      <c r="J212" s="178"/>
      <c r="K212" s="178"/>
      <c r="L212" s="110"/>
    </row>
    <row r="213" spans="1:12" ht="24.75" customHeight="1">
      <c r="A213" s="179"/>
      <c r="B213" s="135" t="s">
        <v>241</v>
      </c>
      <c r="C213" s="108"/>
      <c r="D213" s="27">
        <v>7.7</v>
      </c>
      <c r="E213" s="27"/>
      <c r="F213" s="27">
        <v>382.3</v>
      </c>
      <c r="G213" s="27">
        <f t="shared" ref="G213:G215" si="64">SUM(H213:K213)</f>
        <v>0</v>
      </c>
      <c r="H213" s="27"/>
      <c r="I213" s="27"/>
      <c r="J213" s="139"/>
      <c r="K213" s="139"/>
      <c r="L213" s="110"/>
    </row>
    <row r="214" spans="1:12" ht="24.75" customHeight="1">
      <c r="A214" s="179"/>
      <c r="B214" s="353" t="s">
        <v>334</v>
      </c>
      <c r="C214" s="354">
        <v>1021</v>
      </c>
      <c r="D214" s="355"/>
      <c r="E214" s="355"/>
      <c r="F214" s="355">
        <v>101.8</v>
      </c>
      <c r="G214" s="27"/>
      <c r="H214" s="27"/>
      <c r="I214" s="27"/>
      <c r="J214" s="139"/>
      <c r="K214" s="139"/>
      <c r="L214" s="110"/>
    </row>
    <row r="215" spans="1:12" ht="22.5" customHeight="1">
      <c r="A215" s="179"/>
      <c r="B215" s="135" t="s">
        <v>385</v>
      </c>
      <c r="C215" s="210"/>
      <c r="D215" s="27">
        <v>6.6</v>
      </c>
      <c r="E215" s="27"/>
      <c r="F215" s="27"/>
      <c r="G215" s="27">
        <f t="shared" si="64"/>
        <v>0</v>
      </c>
      <c r="H215" s="27"/>
      <c r="I215" s="27"/>
      <c r="J215" s="139"/>
      <c r="K215" s="139"/>
      <c r="L215" s="110"/>
    </row>
    <row r="216" spans="1:12" ht="24.75" hidden="1" customHeight="1">
      <c r="A216" s="211" t="s">
        <v>348</v>
      </c>
      <c r="B216" s="89" t="s">
        <v>137</v>
      </c>
      <c r="C216" s="59"/>
      <c r="D216" s="27"/>
      <c r="E216" s="27"/>
      <c r="F216" s="27"/>
      <c r="G216" s="27"/>
      <c r="H216" s="27"/>
      <c r="I216" s="27"/>
      <c r="J216" s="139"/>
      <c r="K216" s="139"/>
      <c r="L216" s="110"/>
    </row>
    <row r="217" spans="1:12" ht="24.75" hidden="1" customHeight="1">
      <c r="A217" s="211" t="s">
        <v>349</v>
      </c>
      <c r="B217" s="212" t="s">
        <v>177</v>
      </c>
      <c r="C217" s="72">
        <v>1020</v>
      </c>
      <c r="D217" s="27"/>
      <c r="E217" s="27"/>
      <c r="F217" s="27"/>
      <c r="G217" s="27"/>
      <c r="H217" s="27"/>
      <c r="I217" s="27"/>
      <c r="J217" s="27"/>
      <c r="K217" s="27"/>
      <c r="L217" s="110"/>
    </row>
    <row r="218" spans="1:12" ht="22.5" hidden="1" customHeight="1">
      <c r="A218" s="211"/>
      <c r="B218" s="213" t="s">
        <v>247</v>
      </c>
      <c r="C218" s="59">
        <v>1025</v>
      </c>
      <c r="D218" s="27"/>
      <c r="E218" s="27"/>
      <c r="F218" s="27"/>
      <c r="G218" s="27"/>
      <c r="H218" s="27"/>
      <c r="I218" s="27"/>
      <c r="J218" s="27"/>
      <c r="K218" s="27"/>
      <c r="L218" s="110"/>
    </row>
    <row r="219" spans="1:12" ht="24.75" hidden="1" customHeight="1">
      <c r="A219" s="211"/>
      <c r="B219" s="213"/>
      <c r="C219" s="59"/>
      <c r="D219" s="27"/>
      <c r="E219" s="27"/>
      <c r="F219" s="27"/>
      <c r="G219" s="27"/>
      <c r="H219" s="27"/>
      <c r="I219" s="27"/>
      <c r="J219" s="27"/>
      <c r="K219" s="27"/>
      <c r="L219" s="110"/>
    </row>
    <row r="220" spans="1:12" ht="24.75" customHeight="1">
      <c r="A220" s="214" t="s">
        <v>389</v>
      </c>
      <c r="B220" s="215" t="s">
        <v>279</v>
      </c>
      <c r="C220" s="59"/>
      <c r="D220" s="30">
        <f>D223</f>
        <v>5.6</v>
      </c>
      <c r="E220" s="65">
        <f>E223</f>
        <v>34</v>
      </c>
      <c r="F220" s="30">
        <f>F223</f>
        <v>6.9</v>
      </c>
      <c r="G220" s="30">
        <f>H220+I220+J220+K220</f>
        <v>24.6</v>
      </c>
      <c r="H220" s="30">
        <f>H223</f>
        <v>5.6</v>
      </c>
      <c r="I220" s="30">
        <f>I223</f>
        <v>0</v>
      </c>
      <c r="J220" s="30">
        <f>J223</f>
        <v>4</v>
      </c>
      <c r="K220" s="30">
        <f>K223</f>
        <v>15</v>
      </c>
      <c r="L220" s="110"/>
    </row>
    <row r="221" spans="1:12" ht="24.75" customHeight="1">
      <c r="A221" s="214"/>
      <c r="B221" s="169" t="s">
        <v>180</v>
      </c>
      <c r="C221" s="108"/>
      <c r="D221" s="27"/>
      <c r="E221" s="27"/>
      <c r="F221" s="27"/>
      <c r="G221" s="127"/>
      <c r="H221" s="127"/>
      <c r="I221" s="127"/>
      <c r="J221" s="127"/>
      <c r="K221" s="127"/>
      <c r="L221" s="110"/>
    </row>
    <row r="222" spans="1:12" ht="24.75" customHeight="1">
      <c r="A222" s="216" t="s">
        <v>390</v>
      </c>
      <c r="B222" s="185" t="s">
        <v>186</v>
      </c>
      <c r="C222" s="210">
        <v>1020</v>
      </c>
      <c r="D222" s="27">
        <f t="shared" ref="D222:F223" si="65">D223</f>
        <v>5.6</v>
      </c>
      <c r="E222" s="27">
        <f t="shared" si="65"/>
        <v>34</v>
      </c>
      <c r="F222" s="27">
        <f t="shared" si="65"/>
        <v>6.9</v>
      </c>
      <c r="G222" s="127">
        <f t="shared" ref="G222:G224" si="66">H222+I222+J222+K222</f>
        <v>24.6</v>
      </c>
      <c r="H222" s="127">
        <f>H223</f>
        <v>5.6</v>
      </c>
      <c r="I222" s="127">
        <f t="shared" ref="I222:K222" si="67">I223</f>
        <v>0</v>
      </c>
      <c r="J222" s="127">
        <f t="shared" si="67"/>
        <v>4</v>
      </c>
      <c r="K222" s="127">
        <f t="shared" si="67"/>
        <v>15</v>
      </c>
      <c r="L222" s="110"/>
    </row>
    <row r="223" spans="1:12" ht="24.75" customHeight="1">
      <c r="A223" s="217" t="s">
        <v>416</v>
      </c>
      <c r="B223" s="176" t="s">
        <v>381</v>
      </c>
      <c r="C223" s="188">
        <v>1021</v>
      </c>
      <c r="D223" s="178">
        <f t="shared" si="65"/>
        <v>5.6</v>
      </c>
      <c r="E223" s="178">
        <f t="shared" si="65"/>
        <v>34</v>
      </c>
      <c r="F223" s="178">
        <f t="shared" si="65"/>
        <v>6.9</v>
      </c>
      <c r="G223" s="178">
        <f t="shared" si="66"/>
        <v>24.6</v>
      </c>
      <c r="H223" s="178">
        <f>H224</f>
        <v>5.6</v>
      </c>
      <c r="I223" s="178">
        <f t="shared" ref="I223:K223" si="68">I224</f>
        <v>0</v>
      </c>
      <c r="J223" s="178">
        <f t="shared" si="68"/>
        <v>4</v>
      </c>
      <c r="K223" s="178">
        <f t="shared" si="68"/>
        <v>15</v>
      </c>
      <c r="L223" s="110"/>
    </row>
    <row r="224" spans="1:12" ht="24.75" customHeight="1">
      <c r="A224" s="214"/>
      <c r="B224" s="203" t="s">
        <v>234</v>
      </c>
      <c r="C224" s="108"/>
      <c r="D224" s="27">
        <v>5.6</v>
      </c>
      <c r="E224" s="27">
        <v>34</v>
      </c>
      <c r="F224" s="27">
        <v>6.9</v>
      </c>
      <c r="G224" s="27">
        <f t="shared" si="66"/>
        <v>24.6</v>
      </c>
      <c r="H224" s="27">
        <v>5.6</v>
      </c>
      <c r="I224" s="27"/>
      <c r="J224" s="27">
        <v>4</v>
      </c>
      <c r="K224" s="27">
        <v>15</v>
      </c>
      <c r="L224" s="110"/>
    </row>
    <row r="225" spans="1:21" ht="24.75" customHeight="1">
      <c r="A225" s="214" t="s">
        <v>391</v>
      </c>
      <c r="B225" s="215" t="s">
        <v>281</v>
      </c>
      <c r="C225" s="59"/>
      <c r="D225" s="30">
        <f>D226</f>
        <v>3048.4</v>
      </c>
      <c r="E225" s="30">
        <f>E226</f>
        <v>2652</v>
      </c>
      <c r="F225" s="30">
        <f t="shared" ref="F225:K226" si="69">F226</f>
        <v>2786.9</v>
      </c>
      <c r="G225" s="30">
        <f t="shared" si="69"/>
        <v>2136.5</v>
      </c>
      <c r="H225" s="30">
        <f t="shared" si="69"/>
        <v>540</v>
      </c>
      <c r="I225" s="30">
        <f t="shared" si="69"/>
        <v>450</v>
      </c>
      <c r="J225" s="30">
        <f t="shared" si="69"/>
        <v>450</v>
      </c>
      <c r="K225" s="30">
        <f t="shared" si="69"/>
        <v>696.5</v>
      </c>
      <c r="L225" s="110"/>
    </row>
    <row r="226" spans="1:21" ht="27" customHeight="1">
      <c r="A226" s="216" t="s">
        <v>414</v>
      </c>
      <c r="B226" s="218" t="s">
        <v>254</v>
      </c>
      <c r="C226" s="210">
        <v>1020</v>
      </c>
      <c r="D226" s="127">
        <f>D227</f>
        <v>3048.4</v>
      </c>
      <c r="E226" s="127">
        <f>E227</f>
        <v>2652</v>
      </c>
      <c r="F226" s="127">
        <f t="shared" si="69"/>
        <v>2786.9</v>
      </c>
      <c r="G226" s="127">
        <f t="shared" si="69"/>
        <v>2136.5</v>
      </c>
      <c r="H226" s="127">
        <f>H227</f>
        <v>540</v>
      </c>
      <c r="I226" s="127">
        <f t="shared" si="69"/>
        <v>450</v>
      </c>
      <c r="J226" s="127">
        <f t="shared" si="69"/>
        <v>450</v>
      </c>
      <c r="K226" s="127">
        <f t="shared" si="69"/>
        <v>696.5</v>
      </c>
      <c r="L226" s="110"/>
    </row>
    <row r="227" spans="1:21" ht="42" customHeight="1">
      <c r="A227" s="217" t="s">
        <v>415</v>
      </c>
      <c r="B227" s="219" t="s">
        <v>347</v>
      </c>
      <c r="C227" s="188">
        <v>1024</v>
      </c>
      <c r="D227" s="178">
        <v>3048.4</v>
      </c>
      <c r="E227" s="178">
        <v>2652</v>
      </c>
      <c r="F227" s="178">
        <v>2786.9</v>
      </c>
      <c r="G227" s="178">
        <f>H227+I227+J227+K227</f>
        <v>2136.5</v>
      </c>
      <c r="H227" s="178">
        <v>540</v>
      </c>
      <c r="I227" s="178">
        <v>450</v>
      </c>
      <c r="J227" s="197">
        <v>450</v>
      </c>
      <c r="K227" s="197">
        <v>696.5</v>
      </c>
      <c r="L227" s="110"/>
    </row>
    <row r="228" spans="1:21" ht="21.75" customHeight="1">
      <c r="B228" s="159"/>
      <c r="D228" s="161"/>
      <c r="E228" s="162"/>
      <c r="F228" s="162"/>
      <c r="G228" s="220"/>
      <c r="H228" s="220"/>
      <c r="I228" s="220"/>
      <c r="J228" s="220"/>
      <c r="K228" s="220"/>
      <c r="L228" s="110"/>
    </row>
    <row r="229" spans="1:21" ht="16.5" customHeight="1">
      <c r="B229" s="159"/>
      <c r="D229" s="161"/>
      <c r="E229" s="162"/>
      <c r="F229" s="162"/>
      <c r="G229" s="220"/>
      <c r="H229" s="220"/>
      <c r="I229" s="220"/>
      <c r="J229" s="220"/>
      <c r="K229" s="220"/>
      <c r="L229" s="110"/>
    </row>
    <row r="230" spans="1:21" ht="48" customHeight="1">
      <c r="B230" s="221" t="s">
        <v>420</v>
      </c>
      <c r="C230" s="222"/>
      <c r="D230" s="323"/>
      <c r="E230" s="323"/>
      <c r="F230" s="223"/>
      <c r="G230" s="224"/>
      <c r="H230" s="324" t="s">
        <v>419</v>
      </c>
      <c r="I230" s="325"/>
      <c r="J230" s="325"/>
      <c r="L230" s="110"/>
    </row>
    <row r="231" spans="1:21" ht="34.5" customHeight="1">
      <c r="B231" s="160" t="s">
        <v>133</v>
      </c>
      <c r="C231" s="104"/>
      <c r="D231" s="326" t="s">
        <v>149</v>
      </c>
      <c r="E231" s="326"/>
      <c r="F231" s="225"/>
      <c r="G231" s="104"/>
      <c r="H231" s="322" t="s">
        <v>35</v>
      </c>
      <c r="I231" s="322"/>
      <c r="J231" s="322"/>
      <c r="L231" s="110"/>
    </row>
    <row r="232" spans="1:21" ht="29.25" customHeight="1">
      <c r="B232" s="159"/>
      <c r="D232" s="161"/>
      <c r="E232" s="162"/>
      <c r="F232" s="162"/>
      <c r="G232" s="162"/>
      <c r="H232" s="162"/>
      <c r="I232" s="162"/>
      <c r="L232" s="110"/>
    </row>
    <row r="233" spans="1:21" ht="35.25" customHeight="1">
      <c r="B233" s="159"/>
      <c r="D233" s="161"/>
      <c r="E233" s="162"/>
      <c r="F233" s="162"/>
      <c r="G233" s="162"/>
      <c r="H233" s="162"/>
      <c r="I233" s="162"/>
      <c r="L233" s="110"/>
    </row>
    <row r="234" spans="1:21" ht="35.25" customHeight="1">
      <c r="B234" s="159"/>
      <c r="D234" s="161"/>
      <c r="E234" s="162"/>
      <c r="F234" s="162"/>
      <c r="G234" s="162"/>
      <c r="H234" s="162"/>
      <c r="I234" s="162"/>
      <c r="L234" s="110"/>
    </row>
    <row r="235" spans="1:21" ht="35.25" customHeight="1">
      <c r="B235" s="159"/>
      <c r="D235" s="161"/>
      <c r="E235" s="162"/>
      <c r="F235" s="226"/>
      <c r="G235" s="226"/>
      <c r="H235" s="162"/>
      <c r="I235" s="162"/>
      <c r="L235" s="110"/>
    </row>
    <row r="236" spans="1:21" s="134" customFormat="1" ht="39" customHeight="1">
      <c r="A236" s="104"/>
      <c r="B236" s="159"/>
      <c r="C236" s="227"/>
      <c r="D236" s="227"/>
      <c r="E236" s="162"/>
      <c r="F236" s="162"/>
      <c r="G236" s="162"/>
      <c r="H236" s="162"/>
      <c r="I236" s="162"/>
      <c r="J236" s="162"/>
      <c r="K236" s="162"/>
      <c r="L236" s="110"/>
      <c r="M236" s="174"/>
      <c r="N236" s="228"/>
      <c r="O236" s="228"/>
      <c r="P236" s="228"/>
      <c r="Q236" s="228"/>
      <c r="R236" s="228"/>
      <c r="S236" s="228"/>
      <c r="T236" s="228"/>
      <c r="U236" s="228"/>
    </row>
    <row r="237" spans="1:21" s="134" customFormat="1" ht="32.25" customHeight="1">
      <c r="A237" s="104"/>
      <c r="B237" s="159"/>
      <c r="C237" s="227"/>
      <c r="D237" s="162"/>
      <c r="E237" s="162"/>
      <c r="F237" s="162"/>
      <c r="G237" s="162"/>
      <c r="H237" s="162"/>
      <c r="I237" s="162"/>
      <c r="J237" s="162"/>
      <c r="K237" s="162"/>
      <c r="L237" s="110"/>
      <c r="M237" s="174"/>
      <c r="N237" s="228"/>
      <c r="O237" s="228"/>
      <c r="P237" s="228"/>
      <c r="Q237" s="228"/>
      <c r="R237" s="228"/>
      <c r="S237" s="228"/>
      <c r="T237" s="228"/>
      <c r="U237" s="228"/>
    </row>
    <row r="238" spans="1:21" s="134" customFormat="1" ht="31.5" customHeight="1">
      <c r="A238" s="104"/>
      <c r="B238" s="159"/>
      <c r="C238" s="227"/>
      <c r="D238" s="162"/>
      <c r="E238" s="162"/>
      <c r="F238" s="162"/>
      <c r="G238" s="162"/>
      <c r="H238" s="162"/>
      <c r="I238" s="162"/>
      <c r="J238" s="162"/>
      <c r="K238" s="162"/>
      <c r="L238" s="110"/>
      <c r="M238" s="174"/>
      <c r="N238" s="228"/>
      <c r="O238" s="228"/>
      <c r="P238" s="228"/>
      <c r="Q238" s="228"/>
      <c r="R238" s="228"/>
      <c r="S238" s="228"/>
      <c r="T238" s="228"/>
      <c r="U238" s="228"/>
    </row>
    <row r="239" spans="1:21" s="134" customFormat="1" ht="31.5" customHeight="1">
      <c r="A239" s="104"/>
      <c r="B239" s="159"/>
      <c r="C239" s="227"/>
      <c r="D239" s="162"/>
      <c r="E239" s="162"/>
      <c r="F239" s="162"/>
      <c r="G239" s="162"/>
      <c r="H239" s="162"/>
      <c r="I239" s="162"/>
      <c r="J239" s="162"/>
      <c r="K239" s="162"/>
      <c r="L239" s="110"/>
      <c r="M239" s="174"/>
      <c r="N239" s="228"/>
      <c r="O239" s="228"/>
      <c r="P239" s="228"/>
      <c r="Q239" s="228"/>
      <c r="R239" s="228"/>
      <c r="S239" s="228"/>
      <c r="T239" s="228"/>
      <c r="U239" s="228"/>
    </row>
    <row r="240" spans="1:21" s="134" customFormat="1" ht="31.5" customHeight="1">
      <c r="A240" s="104"/>
      <c r="B240" s="159"/>
      <c r="C240" s="227"/>
      <c r="D240" s="162"/>
      <c r="E240" s="162"/>
      <c r="F240" s="162"/>
      <c r="G240" s="162"/>
      <c r="H240" s="162"/>
      <c r="I240" s="162"/>
      <c r="J240" s="162"/>
      <c r="K240" s="162"/>
      <c r="L240" s="110"/>
      <c r="M240" s="174"/>
      <c r="N240" s="228"/>
      <c r="O240" s="228"/>
      <c r="P240" s="228"/>
      <c r="Q240" s="228"/>
      <c r="R240" s="228"/>
      <c r="S240" s="228"/>
      <c r="T240" s="228"/>
      <c r="U240" s="228"/>
    </row>
    <row r="241" spans="1:21" s="134" customFormat="1" ht="31.5" customHeight="1">
      <c r="A241" s="104"/>
      <c r="B241" s="159"/>
      <c r="C241" s="227"/>
      <c r="D241" s="162"/>
      <c r="E241" s="162"/>
      <c r="F241" s="162"/>
      <c r="G241" s="162"/>
      <c r="H241" s="162"/>
      <c r="I241" s="162"/>
      <c r="J241" s="162"/>
      <c r="K241" s="162"/>
      <c r="L241" s="110"/>
      <c r="M241" s="174"/>
      <c r="N241" s="228"/>
      <c r="O241" s="228"/>
      <c r="P241" s="228"/>
      <c r="Q241" s="228"/>
      <c r="R241" s="228"/>
      <c r="S241" s="228"/>
      <c r="T241" s="228"/>
      <c r="U241" s="228"/>
    </row>
    <row r="242" spans="1:21" s="134" customFormat="1" ht="29.25" customHeight="1">
      <c r="A242" s="104"/>
      <c r="B242" s="159"/>
      <c r="C242" s="227"/>
      <c r="D242" s="162"/>
      <c r="E242" s="162"/>
      <c r="F242" s="162"/>
      <c r="G242" s="162"/>
      <c r="H242" s="162"/>
      <c r="I242" s="162"/>
      <c r="J242" s="162"/>
      <c r="K242" s="162"/>
      <c r="L242" s="110"/>
      <c r="M242" s="174"/>
      <c r="N242" s="228"/>
      <c r="O242" s="228"/>
      <c r="P242" s="228"/>
      <c r="Q242" s="228"/>
      <c r="R242" s="228"/>
      <c r="S242" s="228"/>
      <c r="T242" s="228"/>
      <c r="U242" s="228"/>
    </row>
    <row r="243" spans="1:21" s="134" customFormat="1" ht="35.25" customHeight="1">
      <c r="A243" s="104"/>
      <c r="B243" s="159"/>
      <c r="C243" s="227"/>
      <c r="D243" s="162"/>
      <c r="E243" s="162"/>
      <c r="F243" s="162"/>
      <c r="G243" s="162"/>
      <c r="H243" s="162"/>
      <c r="I243" s="162"/>
      <c r="J243" s="162"/>
      <c r="K243" s="162"/>
      <c r="L243" s="110"/>
      <c r="M243" s="174"/>
      <c r="N243" s="228"/>
      <c r="O243" s="228"/>
      <c r="P243" s="228"/>
      <c r="Q243" s="228"/>
      <c r="R243" s="228"/>
      <c r="S243" s="228"/>
      <c r="T243" s="228"/>
      <c r="U243" s="228"/>
    </row>
    <row r="244" spans="1:21" s="134" customFormat="1" ht="41.25" customHeight="1">
      <c r="A244" s="104"/>
      <c r="B244" s="159"/>
      <c r="C244" s="227"/>
      <c r="D244" s="162"/>
      <c r="E244" s="162"/>
      <c r="F244" s="162"/>
      <c r="G244" s="162"/>
      <c r="H244" s="162"/>
      <c r="I244" s="162"/>
      <c r="J244" s="162"/>
      <c r="K244" s="162"/>
      <c r="L244" s="110"/>
      <c r="M244" s="174"/>
      <c r="N244" s="228"/>
      <c r="O244" s="228"/>
      <c r="P244" s="228"/>
      <c r="Q244" s="228"/>
      <c r="R244" s="228"/>
      <c r="S244" s="228"/>
      <c r="T244" s="228"/>
      <c r="U244" s="228"/>
    </row>
    <row r="245" spans="1:21" s="134" customFormat="1" ht="35.25" customHeight="1">
      <c r="A245" s="104"/>
      <c r="B245" s="159"/>
      <c r="C245" s="227"/>
      <c r="D245" s="162"/>
      <c r="E245" s="162"/>
      <c r="F245" s="162"/>
      <c r="G245" s="162"/>
      <c r="H245" s="162"/>
      <c r="I245" s="162"/>
      <c r="J245" s="162"/>
      <c r="K245" s="162"/>
      <c r="L245" s="110"/>
      <c r="M245" s="174"/>
      <c r="N245" s="228"/>
      <c r="O245" s="228"/>
      <c r="P245" s="228"/>
      <c r="Q245" s="228"/>
      <c r="R245" s="228"/>
      <c r="S245" s="228"/>
      <c r="T245" s="228"/>
      <c r="U245" s="228"/>
    </row>
    <row r="246" spans="1:21" s="134" customFormat="1" ht="41.25" customHeight="1">
      <c r="A246" s="104"/>
      <c r="B246" s="159"/>
      <c r="C246" s="227"/>
      <c r="D246" s="162"/>
      <c r="E246" s="162"/>
      <c r="F246" s="162"/>
      <c r="G246" s="162"/>
      <c r="H246" s="162"/>
      <c r="I246" s="162"/>
      <c r="J246" s="162"/>
      <c r="K246" s="162"/>
      <c r="L246" s="110"/>
      <c r="M246" s="174"/>
      <c r="N246" s="228"/>
      <c r="O246" s="228"/>
      <c r="P246" s="228"/>
      <c r="Q246" s="228"/>
      <c r="R246" s="228"/>
      <c r="S246" s="228"/>
      <c r="T246" s="228"/>
      <c r="U246" s="228"/>
    </row>
    <row r="247" spans="1:21" s="134" customFormat="1" ht="37.5" customHeight="1">
      <c r="A247" s="104"/>
      <c r="B247" s="159"/>
      <c r="C247" s="227"/>
      <c r="D247" s="162"/>
      <c r="E247" s="162"/>
      <c r="F247" s="162"/>
      <c r="G247" s="162"/>
      <c r="H247" s="162"/>
      <c r="I247" s="162"/>
      <c r="J247" s="162"/>
      <c r="K247" s="162"/>
      <c r="L247" s="110"/>
      <c r="M247" s="174"/>
      <c r="N247" s="228"/>
      <c r="O247" s="228"/>
      <c r="P247" s="228"/>
      <c r="Q247" s="228"/>
      <c r="R247" s="228"/>
      <c r="S247" s="228"/>
      <c r="T247" s="228"/>
      <c r="U247" s="228"/>
    </row>
    <row r="248" spans="1:21" s="134" customFormat="1" ht="37.5" customHeight="1">
      <c r="A248" s="104"/>
      <c r="B248" s="159"/>
      <c r="C248" s="227"/>
      <c r="D248" s="162"/>
      <c r="E248" s="162"/>
      <c r="F248" s="162"/>
      <c r="G248" s="162"/>
      <c r="H248" s="162"/>
      <c r="I248" s="162"/>
      <c r="J248" s="162"/>
      <c r="K248" s="162"/>
      <c r="L248" s="110"/>
      <c r="M248" s="174"/>
      <c r="N248" s="228"/>
      <c r="O248" s="228"/>
      <c r="P248" s="228"/>
      <c r="Q248" s="228"/>
      <c r="R248" s="228"/>
      <c r="S248" s="228"/>
      <c r="T248" s="228"/>
      <c r="U248" s="228"/>
    </row>
    <row r="249" spans="1:21" s="134" customFormat="1" ht="39" customHeight="1">
      <c r="A249" s="104"/>
      <c r="B249" s="159"/>
      <c r="C249" s="227"/>
      <c r="D249" s="162"/>
      <c r="E249" s="162"/>
      <c r="F249" s="162"/>
      <c r="G249" s="162"/>
      <c r="H249" s="162"/>
      <c r="I249" s="162"/>
      <c r="J249" s="162"/>
      <c r="K249" s="162"/>
      <c r="L249" s="110"/>
      <c r="M249" s="174"/>
      <c r="N249" s="228"/>
      <c r="O249" s="228"/>
      <c r="P249" s="228"/>
      <c r="Q249" s="228"/>
      <c r="R249" s="228"/>
      <c r="S249" s="228"/>
      <c r="T249" s="228"/>
      <c r="U249" s="228"/>
    </row>
    <row r="250" spans="1:21" s="134" customFormat="1" ht="35.25" customHeight="1">
      <c r="A250" s="104"/>
      <c r="B250" s="159"/>
      <c r="C250" s="227"/>
      <c r="D250" s="162"/>
      <c r="E250" s="162"/>
      <c r="F250" s="162"/>
      <c r="G250" s="162"/>
      <c r="H250" s="162"/>
      <c r="I250" s="162"/>
      <c r="J250" s="162"/>
      <c r="K250" s="162"/>
      <c r="L250" s="110"/>
      <c r="M250" s="174"/>
      <c r="N250" s="228"/>
      <c r="O250" s="228"/>
      <c r="P250" s="228"/>
      <c r="Q250" s="228"/>
      <c r="R250" s="228"/>
      <c r="S250" s="228"/>
      <c r="T250" s="228"/>
      <c r="U250" s="228"/>
    </row>
    <row r="251" spans="1:21" s="134" customFormat="1" ht="37.5" customHeight="1">
      <c r="A251" s="104"/>
      <c r="B251" s="159"/>
      <c r="C251" s="161"/>
      <c r="D251" s="162"/>
      <c r="E251" s="162"/>
      <c r="F251" s="162"/>
      <c r="G251" s="162"/>
      <c r="H251" s="162"/>
      <c r="I251" s="162"/>
      <c r="J251" s="162"/>
      <c r="K251" s="162"/>
      <c r="L251" s="110"/>
      <c r="M251" s="174"/>
      <c r="N251" s="228"/>
      <c r="O251" s="228"/>
      <c r="P251" s="228"/>
      <c r="Q251" s="228"/>
      <c r="R251" s="228"/>
      <c r="S251" s="228"/>
      <c r="T251" s="228"/>
      <c r="U251" s="228"/>
    </row>
    <row r="252" spans="1:21" s="134" customFormat="1" ht="31.5" customHeight="1">
      <c r="A252" s="104"/>
      <c r="B252" s="159"/>
      <c r="C252" s="160"/>
      <c r="D252" s="161"/>
      <c r="E252" s="162"/>
      <c r="F252" s="162"/>
      <c r="G252" s="162"/>
      <c r="H252" s="162"/>
      <c r="I252" s="162"/>
      <c r="J252" s="104"/>
      <c r="K252" s="104"/>
      <c r="M252" s="174"/>
      <c r="N252" s="228"/>
      <c r="O252" s="228"/>
      <c r="P252" s="228"/>
      <c r="Q252" s="228"/>
      <c r="R252" s="228"/>
      <c r="S252" s="228"/>
      <c r="T252" s="228"/>
      <c r="U252" s="228"/>
    </row>
    <row r="253" spans="1:21" s="134" customFormat="1" ht="31.5" customHeight="1">
      <c r="A253" s="104"/>
      <c r="B253" s="159"/>
      <c r="C253" s="160"/>
      <c r="D253" s="161"/>
      <c r="E253" s="162"/>
      <c r="F253" s="162"/>
      <c r="G253" s="162"/>
      <c r="H253" s="162"/>
      <c r="I253" s="162"/>
      <c r="J253" s="165"/>
      <c r="K253" s="165"/>
      <c r="L253" s="229"/>
      <c r="M253" s="174"/>
      <c r="N253" s="228"/>
      <c r="O253" s="228"/>
      <c r="P253" s="228"/>
      <c r="Q253" s="228"/>
      <c r="R253" s="228"/>
      <c r="S253" s="228"/>
      <c r="T253" s="228"/>
      <c r="U253" s="228"/>
    </row>
    <row r="254" spans="1:21">
      <c r="B254" s="159"/>
      <c r="D254" s="162"/>
      <c r="E254" s="162"/>
      <c r="F254" s="162"/>
      <c r="G254" s="162"/>
      <c r="H254" s="162"/>
      <c r="I254" s="162"/>
      <c r="J254" s="162"/>
      <c r="K254" s="162"/>
    </row>
    <row r="255" spans="1:21" ht="24.75" customHeight="1">
      <c r="B255" s="159"/>
      <c r="D255" s="161"/>
      <c r="E255" s="162"/>
      <c r="F255" s="162"/>
      <c r="G255" s="162"/>
      <c r="H255" s="162"/>
      <c r="I255" s="162"/>
    </row>
    <row r="256" spans="1:21">
      <c r="B256" s="159"/>
      <c r="D256" s="161"/>
      <c r="E256" s="162"/>
      <c r="F256" s="162"/>
      <c r="G256" s="162"/>
      <c r="H256" s="162"/>
      <c r="I256" s="162"/>
    </row>
    <row r="257" spans="2:9">
      <c r="B257" s="159"/>
      <c r="D257" s="161"/>
      <c r="E257" s="162"/>
      <c r="F257" s="162"/>
      <c r="G257" s="162"/>
      <c r="H257" s="162"/>
      <c r="I257" s="162"/>
    </row>
    <row r="258" spans="2:9">
      <c r="B258" s="159"/>
      <c r="D258" s="161"/>
      <c r="E258" s="162"/>
      <c r="F258" s="162"/>
      <c r="G258" s="162"/>
      <c r="H258" s="162"/>
      <c r="I258" s="162"/>
    </row>
    <row r="259" spans="2:9">
      <c r="B259" s="159"/>
      <c r="D259" s="161"/>
      <c r="E259" s="162"/>
      <c r="F259" s="162"/>
      <c r="G259" s="162"/>
      <c r="H259" s="162"/>
      <c r="I259" s="162"/>
    </row>
    <row r="260" spans="2:9">
      <c r="B260" s="159"/>
      <c r="D260" s="161"/>
      <c r="E260" s="162"/>
      <c r="F260" s="162"/>
      <c r="G260" s="162"/>
      <c r="H260" s="162"/>
      <c r="I260" s="162"/>
    </row>
    <row r="261" spans="2:9">
      <c r="B261" s="159"/>
      <c r="D261" s="161"/>
      <c r="E261" s="162"/>
      <c r="F261" s="162"/>
      <c r="G261" s="162"/>
      <c r="H261" s="162"/>
      <c r="I261" s="162"/>
    </row>
    <row r="262" spans="2:9">
      <c r="B262" s="159"/>
      <c r="D262" s="161"/>
      <c r="E262" s="162"/>
      <c r="F262" s="162"/>
      <c r="G262" s="162"/>
      <c r="H262" s="162"/>
      <c r="I262" s="162"/>
    </row>
    <row r="263" spans="2:9">
      <c r="B263" s="159"/>
      <c r="D263" s="161"/>
      <c r="E263" s="162"/>
      <c r="F263" s="162"/>
      <c r="G263" s="162"/>
      <c r="H263" s="162"/>
      <c r="I263" s="162"/>
    </row>
    <row r="264" spans="2:9">
      <c r="B264" s="159"/>
      <c r="D264" s="161"/>
      <c r="E264" s="162"/>
      <c r="F264" s="162"/>
      <c r="G264" s="162"/>
      <c r="H264" s="162"/>
      <c r="I264" s="162"/>
    </row>
    <row r="265" spans="2:9">
      <c r="B265" s="159"/>
      <c r="D265" s="161"/>
      <c r="E265" s="162"/>
      <c r="F265" s="162"/>
      <c r="G265" s="162"/>
      <c r="H265" s="162"/>
      <c r="I265" s="162"/>
    </row>
    <row r="266" spans="2:9">
      <c r="B266" s="159"/>
      <c r="D266" s="161"/>
      <c r="E266" s="162"/>
      <c r="F266" s="162"/>
      <c r="G266" s="162"/>
      <c r="H266" s="162"/>
      <c r="I266" s="162"/>
    </row>
    <row r="267" spans="2:9">
      <c r="B267" s="159"/>
      <c r="D267" s="161"/>
      <c r="E267" s="162"/>
      <c r="F267" s="162"/>
      <c r="G267" s="162"/>
      <c r="H267" s="162"/>
      <c r="I267" s="162"/>
    </row>
    <row r="268" spans="2:9">
      <c r="B268" s="159"/>
      <c r="D268" s="161"/>
      <c r="E268" s="162"/>
      <c r="F268" s="162"/>
      <c r="G268" s="162"/>
      <c r="H268" s="162"/>
      <c r="I268" s="162"/>
    </row>
    <row r="269" spans="2:9">
      <c r="B269" s="159"/>
      <c r="D269" s="161"/>
      <c r="E269" s="162"/>
      <c r="F269" s="162"/>
      <c r="G269" s="162"/>
      <c r="H269" s="162"/>
      <c r="I269" s="162"/>
    </row>
    <row r="270" spans="2:9">
      <c r="B270" s="159"/>
      <c r="D270" s="161"/>
      <c r="E270" s="162"/>
      <c r="F270" s="162"/>
      <c r="G270" s="162"/>
      <c r="H270" s="162"/>
      <c r="I270" s="162"/>
    </row>
    <row r="271" spans="2:9">
      <c r="B271" s="159"/>
      <c r="D271" s="161"/>
      <c r="E271" s="162"/>
      <c r="F271" s="162"/>
      <c r="G271" s="162"/>
      <c r="H271" s="162"/>
      <c r="I271" s="162"/>
    </row>
    <row r="272" spans="2:9">
      <c r="B272" s="159"/>
      <c r="D272" s="161"/>
      <c r="E272" s="162"/>
      <c r="F272" s="162"/>
      <c r="G272" s="162"/>
      <c r="H272" s="162"/>
      <c r="I272" s="162"/>
    </row>
    <row r="273" spans="2:9">
      <c r="B273" s="159"/>
      <c r="D273" s="161"/>
      <c r="E273" s="162"/>
      <c r="F273" s="162"/>
      <c r="G273" s="162"/>
      <c r="H273" s="162"/>
      <c r="I273" s="162"/>
    </row>
    <row r="274" spans="2:9">
      <c r="B274" s="159"/>
      <c r="D274" s="161"/>
      <c r="E274" s="162"/>
      <c r="F274" s="162"/>
      <c r="G274" s="162"/>
      <c r="H274" s="162"/>
      <c r="I274" s="162"/>
    </row>
    <row r="275" spans="2:9">
      <c r="B275" s="159"/>
      <c r="D275" s="161"/>
      <c r="E275" s="162"/>
      <c r="F275" s="162"/>
      <c r="G275" s="162"/>
      <c r="H275" s="162"/>
      <c r="I275" s="162"/>
    </row>
    <row r="276" spans="2:9">
      <c r="B276" s="159"/>
      <c r="D276" s="161"/>
      <c r="E276" s="162"/>
      <c r="F276" s="162"/>
      <c r="G276" s="162"/>
      <c r="H276" s="162"/>
      <c r="I276" s="162"/>
    </row>
    <row r="277" spans="2:9">
      <c r="B277" s="159"/>
      <c r="D277" s="161"/>
      <c r="E277" s="162"/>
      <c r="F277" s="162"/>
      <c r="G277" s="162"/>
      <c r="H277" s="162"/>
      <c r="I277" s="162"/>
    </row>
    <row r="278" spans="2:9">
      <c r="B278" s="159"/>
      <c r="D278" s="161"/>
      <c r="E278" s="162"/>
      <c r="F278" s="162"/>
      <c r="G278" s="162"/>
      <c r="H278" s="162"/>
      <c r="I278" s="162"/>
    </row>
    <row r="279" spans="2:9">
      <c r="B279" s="159"/>
      <c r="D279" s="161"/>
      <c r="E279" s="162"/>
      <c r="F279" s="162"/>
      <c r="G279" s="162"/>
      <c r="H279" s="162"/>
      <c r="I279" s="162"/>
    </row>
    <row r="280" spans="2:9">
      <c r="B280" s="159"/>
      <c r="D280" s="161"/>
      <c r="E280" s="162"/>
      <c r="F280" s="162"/>
      <c r="G280" s="162"/>
      <c r="H280" s="162"/>
      <c r="I280" s="162"/>
    </row>
    <row r="281" spans="2:9">
      <c r="B281" s="159"/>
      <c r="D281" s="161"/>
      <c r="E281" s="162"/>
      <c r="F281" s="162"/>
      <c r="G281" s="162"/>
      <c r="H281" s="162"/>
      <c r="I281" s="162"/>
    </row>
    <row r="282" spans="2:9">
      <c r="B282" s="159"/>
      <c r="D282" s="161"/>
      <c r="E282" s="162"/>
      <c r="F282" s="162"/>
      <c r="G282" s="162"/>
      <c r="H282" s="162"/>
      <c r="I282" s="162"/>
    </row>
    <row r="283" spans="2:9">
      <c r="B283" s="159"/>
      <c r="D283" s="161"/>
      <c r="E283" s="162"/>
      <c r="F283" s="162"/>
      <c r="G283" s="162"/>
      <c r="H283" s="162"/>
      <c r="I283" s="162"/>
    </row>
    <row r="284" spans="2:9">
      <c r="B284" s="159"/>
      <c r="D284" s="161"/>
      <c r="E284" s="162"/>
      <c r="F284" s="162"/>
      <c r="G284" s="162"/>
      <c r="H284" s="162"/>
      <c r="I284" s="162"/>
    </row>
    <row r="285" spans="2:9">
      <c r="B285" s="159"/>
      <c r="D285" s="161"/>
      <c r="E285" s="162"/>
      <c r="F285" s="162"/>
      <c r="G285" s="162"/>
      <c r="H285" s="162"/>
      <c r="I285" s="162"/>
    </row>
    <row r="286" spans="2:9">
      <c r="B286" s="159"/>
      <c r="D286" s="161"/>
      <c r="E286" s="162"/>
      <c r="F286" s="162"/>
      <c r="G286" s="162"/>
      <c r="H286" s="162"/>
      <c r="I286" s="162"/>
    </row>
    <row r="287" spans="2:9">
      <c r="B287" s="159"/>
      <c r="D287" s="161"/>
      <c r="E287" s="162"/>
      <c r="F287" s="162"/>
      <c r="G287" s="162"/>
      <c r="H287" s="162"/>
      <c r="I287" s="162"/>
    </row>
    <row r="288" spans="2:9">
      <c r="B288" s="159"/>
      <c r="D288" s="161"/>
      <c r="E288" s="162"/>
      <c r="F288" s="162"/>
      <c r="G288" s="162"/>
      <c r="H288" s="162"/>
      <c r="I288" s="162"/>
    </row>
    <row r="289" spans="2:7">
      <c r="B289" s="159"/>
    </row>
    <row r="290" spans="2:7">
      <c r="B290" s="163"/>
    </row>
    <row r="291" spans="2:7">
      <c r="B291" s="163"/>
    </row>
    <row r="292" spans="2:7">
      <c r="B292" s="163"/>
    </row>
    <row r="293" spans="2:7">
      <c r="B293" s="163"/>
    </row>
    <row r="294" spans="2:7">
      <c r="B294" s="163"/>
    </row>
    <row r="295" spans="2:7">
      <c r="B295" s="163"/>
      <c r="C295" s="104"/>
      <c r="D295" s="104"/>
      <c r="E295" s="104"/>
      <c r="F295" s="104"/>
      <c r="G295" s="104"/>
    </row>
    <row r="296" spans="2:7">
      <c r="B296" s="163"/>
      <c r="C296" s="104"/>
      <c r="D296" s="104"/>
      <c r="E296" s="104"/>
      <c r="F296" s="104"/>
      <c r="G296" s="104"/>
    </row>
    <row r="297" spans="2:7">
      <c r="B297" s="163"/>
      <c r="C297" s="104"/>
      <c r="D297" s="104"/>
      <c r="E297" s="104"/>
      <c r="F297" s="104"/>
      <c r="G297" s="104"/>
    </row>
    <row r="298" spans="2:7">
      <c r="B298" s="163"/>
      <c r="C298" s="104"/>
      <c r="D298" s="104"/>
      <c r="E298" s="104"/>
      <c r="F298" s="104"/>
      <c r="G298" s="104"/>
    </row>
    <row r="299" spans="2:7">
      <c r="B299" s="163"/>
      <c r="C299" s="104"/>
      <c r="D299" s="104"/>
      <c r="E299" s="104"/>
      <c r="F299" s="104"/>
      <c r="G299" s="104"/>
    </row>
    <row r="300" spans="2:7">
      <c r="B300" s="163"/>
      <c r="C300" s="104"/>
      <c r="D300" s="104"/>
      <c r="E300" s="104"/>
      <c r="F300" s="104"/>
      <c r="G300" s="104"/>
    </row>
    <row r="301" spans="2:7">
      <c r="B301" s="163"/>
      <c r="C301" s="104"/>
      <c r="D301" s="104"/>
      <c r="E301" s="104"/>
      <c r="F301" s="104"/>
      <c r="G301" s="104"/>
    </row>
    <row r="302" spans="2:7">
      <c r="B302" s="163"/>
      <c r="C302" s="104"/>
      <c r="D302" s="104"/>
      <c r="E302" s="104"/>
      <c r="F302" s="104"/>
      <c r="G302" s="104"/>
    </row>
    <row r="303" spans="2:7">
      <c r="B303" s="163"/>
      <c r="C303" s="104"/>
      <c r="D303" s="104"/>
      <c r="E303" s="104"/>
      <c r="F303" s="104"/>
      <c r="G303" s="104"/>
    </row>
    <row r="304" spans="2:7">
      <c r="B304" s="163"/>
      <c r="C304" s="104"/>
      <c r="D304" s="104"/>
      <c r="E304" s="104"/>
      <c r="F304" s="104"/>
      <c r="G304" s="104"/>
    </row>
    <row r="305" spans="2:7">
      <c r="B305" s="163"/>
      <c r="C305" s="104"/>
      <c r="D305" s="104"/>
      <c r="E305" s="104"/>
      <c r="F305" s="104"/>
      <c r="G305" s="104"/>
    </row>
    <row r="306" spans="2:7">
      <c r="B306" s="163"/>
      <c r="C306" s="104"/>
      <c r="D306" s="104"/>
      <c r="E306" s="104"/>
      <c r="F306" s="104"/>
      <c r="G306" s="104"/>
    </row>
    <row r="307" spans="2:7">
      <c r="B307" s="163"/>
      <c r="C307" s="104"/>
      <c r="D307" s="104"/>
      <c r="E307" s="104"/>
      <c r="F307" s="104"/>
      <c r="G307" s="104"/>
    </row>
    <row r="308" spans="2:7">
      <c r="B308" s="163"/>
      <c r="C308" s="104"/>
      <c r="D308" s="104"/>
      <c r="E308" s="104"/>
      <c r="F308" s="104"/>
      <c r="G308" s="104"/>
    </row>
    <row r="309" spans="2:7">
      <c r="B309" s="163"/>
      <c r="C309" s="104"/>
      <c r="D309" s="104"/>
      <c r="E309" s="104"/>
      <c r="F309" s="104"/>
      <c r="G309" s="104"/>
    </row>
    <row r="310" spans="2:7">
      <c r="B310" s="163"/>
      <c r="C310" s="104"/>
      <c r="D310" s="104"/>
      <c r="E310" s="104"/>
      <c r="F310" s="104"/>
      <c r="G310" s="104"/>
    </row>
    <row r="311" spans="2:7">
      <c r="B311" s="163"/>
      <c r="C311" s="104"/>
      <c r="D311" s="104"/>
      <c r="E311" s="104"/>
      <c r="F311" s="104"/>
      <c r="G311" s="104"/>
    </row>
    <row r="312" spans="2:7">
      <c r="B312" s="163"/>
      <c r="C312" s="104"/>
      <c r="D312" s="104"/>
      <c r="E312" s="104"/>
      <c r="F312" s="104"/>
      <c r="G312" s="104"/>
    </row>
    <row r="313" spans="2:7">
      <c r="B313" s="163"/>
      <c r="C313" s="104"/>
      <c r="D313" s="104"/>
      <c r="E313" s="104"/>
      <c r="F313" s="104"/>
      <c r="G313" s="104"/>
    </row>
    <row r="314" spans="2:7">
      <c r="B314" s="163"/>
      <c r="C314" s="104"/>
      <c r="D314" s="104"/>
      <c r="E314" s="104"/>
      <c r="F314" s="104"/>
      <c r="G314" s="104"/>
    </row>
    <row r="315" spans="2:7">
      <c r="B315" s="163"/>
      <c r="C315" s="104"/>
      <c r="D315" s="104"/>
      <c r="E315" s="104"/>
      <c r="F315" s="104"/>
      <c r="G315" s="104"/>
    </row>
    <row r="316" spans="2:7">
      <c r="B316" s="163"/>
      <c r="C316" s="104"/>
      <c r="D316" s="104"/>
      <c r="E316" s="104"/>
      <c r="F316" s="104"/>
      <c r="G316" s="104"/>
    </row>
    <row r="317" spans="2:7">
      <c r="B317" s="163"/>
      <c r="C317" s="104"/>
      <c r="D317" s="104"/>
      <c r="E317" s="104"/>
      <c r="F317" s="104"/>
      <c r="G317" s="104"/>
    </row>
    <row r="318" spans="2:7">
      <c r="B318" s="163"/>
      <c r="C318" s="104"/>
      <c r="D318" s="104"/>
      <c r="E318" s="104"/>
      <c r="F318" s="104"/>
      <c r="G318" s="104"/>
    </row>
    <row r="319" spans="2:7">
      <c r="B319" s="163"/>
      <c r="C319" s="104"/>
      <c r="D319" s="104"/>
      <c r="E319" s="104"/>
      <c r="F319" s="104"/>
      <c r="G319" s="104"/>
    </row>
    <row r="320" spans="2:7">
      <c r="B320" s="163"/>
      <c r="C320" s="104"/>
      <c r="D320" s="104"/>
      <c r="E320" s="104"/>
      <c r="F320" s="104"/>
      <c r="G320" s="104"/>
    </row>
    <row r="321" spans="2:7">
      <c r="B321" s="163"/>
      <c r="C321" s="104"/>
      <c r="D321" s="104"/>
      <c r="E321" s="104"/>
      <c r="F321" s="104"/>
      <c r="G321" s="104"/>
    </row>
    <row r="322" spans="2:7">
      <c r="B322" s="163"/>
      <c r="C322" s="104"/>
      <c r="D322" s="104"/>
      <c r="E322" s="104"/>
      <c r="F322" s="104"/>
      <c r="G322" s="104"/>
    </row>
    <row r="323" spans="2:7">
      <c r="B323" s="163"/>
      <c r="C323" s="104"/>
      <c r="D323" s="104"/>
      <c r="E323" s="104"/>
      <c r="F323" s="104"/>
      <c r="G323" s="104"/>
    </row>
    <row r="324" spans="2:7">
      <c r="B324" s="163"/>
      <c r="C324" s="104"/>
      <c r="D324" s="104"/>
      <c r="E324" s="104"/>
      <c r="F324" s="104"/>
      <c r="G324" s="104"/>
    </row>
    <row r="325" spans="2:7">
      <c r="B325" s="163"/>
      <c r="C325" s="104"/>
      <c r="D325" s="104"/>
      <c r="E325" s="104"/>
      <c r="F325" s="104"/>
      <c r="G325" s="104"/>
    </row>
    <row r="326" spans="2:7">
      <c r="B326" s="163"/>
      <c r="C326" s="104"/>
      <c r="D326" s="104"/>
      <c r="E326" s="104"/>
      <c r="F326" s="104"/>
      <c r="G326" s="104"/>
    </row>
    <row r="327" spans="2:7">
      <c r="B327" s="163"/>
      <c r="C327" s="104"/>
      <c r="D327" s="104"/>
      <c r="E327" s="104"/>
      <c r="F327" s="104"/>
      <c r="G327" s="104"/>
    </row>
    <row r="328" spans="2:7">
      <c r="B328" s="163"/>
      <c r="C328" s="104"/>
      <c r="D328" s="104"/>
      <c r="E328" s="104"/>
      <c r="F328" s="104"/>
      <c r="G328" s="104"/>
    </row>
    <row r="329" spans="2:7">
      <c r="B329" s="163"/>
      <c r="C329" s="104"/>
      <c r="D329" s="104"/>
      <c r="E329" s="104"/>
      <c r="F329" s="104"/>
      <c r="G329" s="104"/>
    </row>
    <row r="330" spans="2:7">
      <c r="B330" s="163"/>
      <c r="C330" s="104"/>
      <c r="D330" s="104"/>
      <c r="E330" s="104"/>
      <c r="F330" s="104"/>
      <c r="G330" s="104"/>
    </row>
    <row r="331" spans="2:7">
      <c r="B331" s="163"/>
      <c r="C331" s="104"/>
      <c r="D331" s="104"/>
      <c r="E331" s="104"/>
      <c r="F331" s="104"/>
      <c r="G331" s="104"/>
    </row>
    <row r="332" spans="2:7">
      <c r="B332" s="163"/>
      <c r="C332" s="104"/>
      <c r="D332" s="104"/>
      <c r="E332" s="104"/>
      <c r="F332" s="104"/>
      <c r="G332" s="104"/>
    </row>
    <row r="333" spans="2:7">
      <c r="B333" s="163"/>
      <c r="C333" s="104"/>
      <c r="D333" s="104"/>
      <c r="E333" s="104"/>
      <c r="F333" s="104"/>
      <c r="G333" s="104"/>
    </row>
    <row r="334" spans="2:7">
      <c r="B334" s="163"/>
      <c r="C334" s="104"/>
      <c r="D334" s="104"/>
      <c r="E334" s="104"/>
      <c r="F334" s="104"/>
      <c r="G334" s="104"/>
    </row>
    <row r="335" spans="2:7">
      <c r="B335" s="163"/>
      <c r="C335" s="104"/>
      <c r="D335" s="104"/>
      <c r="E335" s="104"/>
      <c r="F335" s="104"/>
      <c r="G335" s="104"/>
    </row>
    <row r="336" spans="2:7">
      <c r="B336" s="163"/>
      <c r="C336" s="104"/>
      <c r="D336" s="104"/>
      <c r="E336" s="104"/>
      <c r="F336" s="104"/>
      <c r="G336" s="104"/>
    </row>
    <row r="337" spans="2:7">
      <c r="B337" s="163"/>
      <c r="C337" s="104"/>
      <c r="D337" s="104"/>
      <c r="E337" s="104"/>
      <c r="F337" s="104"/>
      <c r="G337" s="104"/>
    </row>
    <row r="338" spans="2:7">
      <c r="B338" s="163"/>
      <c r="C338" s="104"/>
      <c r="D338" s="104"/>
      <c r="E338" s="104"/>
      <c r="F338" s="104"/>
      <c r="G338" s="104"/>
    </row>
    <row r="339" spans="2:7">
      <c r="B339" s="163"/>
      <c r="C339" s="104"/>
      <c r="D339" s="104"/>
      <c r="E339" s="104"/>
      <c r="F339" s="104"/>
      <c r="G339" s="104"/>
    </row>
    <row r="340" spans="2:7">
      <c r="B340" s="163"/>
      <c r="C340" s="104"/>
      <c r="D340" s="104"/>
      <c r="E340" s="104"/>
      <c r="F340" s="104"/>
      <c r="G340" s="104"/>
    </row>
    <row r="341" spans="2:7">
      <c r="B341" s="163"/>
      <c r="C341" s="104"/>
      <c r="D341" s="104"/>
      <c r="E341" s="104"/>
      <c r="F341" s="104"/>
      <c r="G341" s="104"/>
    </row>
    <row r="342" spans="2:7">
      <c r="B342" s="163"/>
      <c r="C342" s="104"/>
      <c r="D342" s="104"/>
      <c r="E342" s="104"/>
      <c r="F342" s="104"/>
      <c r="G342" s="104"/>
    </row>
    <row r="343" spans="2:7">
      <c r="B343" s="163"/>
      <c r="C343" s="104"/>
      <c r="D343" s="104"/>
      <c r="E343" s="104"/>
      <c r="F343" s="104"/>
      <c r="G343" s="104"/>
    </row>
    <row r="344" spans="2:7">
      <c r="B344" s="163"/>
      <c r="C344" s="104"/>
      <c r="D344" s="104"/>
      <c r="E344" s="104"/>
      <c r="F344" s="104"/>
      <c r="G344" s="104"/>
    </row>
    <row r="345" spans="2:7">
      <c r="B345" s="163"/>
      <c r="C345" s="104"/>
      <c r="D345" s="104"/>
      <c r="E345" s="104"/>
      <c r="F345" s="104"/>
      <c r="G345" s="104"/>
    </row>
    <row r="346" spans="2:7">
      <c r="B346" s="163"/>
      <c r="C346" s="104"/>
      <c r="D346" s="104"/>
      <c r="E346" s="104"/>
      <c r="F346" s="104"/>
      <c r="G346" s="104"/>
    </row>
    <row r="347" spans="2:7">
      <c r="B347" s="163"/>
      <c r="C347" s="104"/>
      <c r="D347" s="104"/>
      <c r="E347" s="104"/>
      <c r="F347" s="104"/>
      <c r="G347" s="104"/>
    </row>
    <row r="348" spans="2:7">
      <c r="B348" s="163"/>
      <c r="C348" s="104"/>
      <c r="D348" s="104"/>
      <c r="E348" s="104"/>
      <c r="F348" s="104"/>
      <c r="G348" s="104"/>
    </row>
    <row r="349" spans="2:7">
      <c r="B349" s="163"/>
      <c r="C349" s="104"/>
      <c r="D349" s="104"/>
      <c r="E349" s="104"/>
      <c r="F349" s="104"/>
      <c r="G349" s="104"/>
    </row>
    <row r="350" spans="2:7">
      <c r="B350" s="163"/>
      <c r="C350" s="104"/>
      <c r="D350" s="104"/>
      <c r="E350" s="104"/>
      <c r="F350" s="104"/>
      <c r="G350" s="104"/>
    </row>
    <row r="351" spans="2:7">
      <c r="B351" s="163"/>
      <c r="C351" s="104"/>
      <c r="D351" s="104"/>
      <c r="E351" s="104"/>
      <c r="F351" s="104"/>
      <c r="G351" s="104"/>
    </row>
    <row r="352" spans="2:7">
      <c r="B352" s="163"/>
      <c r="C352" s="104"/>
      <c r="D352" s="104"/>
      <c r="E352" s="104"/>
      <c r="F352" s="104"/>
      <c r="G352" s="104"/>
    </row>
    <row r="353" spans="2:7">
      <c r="B353" s="163"/>
      <c r="C353" s="104"/>
      <c r="D353" s="104"/>
      <c r="E353" s="104"/>
      <c r="F353" s="104"/>
      <c r="G353" s="104"/>
    </row>
    <row r="354" spans="2:7">
      <c r="B354" s="163"/>
      <c r="C354" s="104"/>
      <c r="D354" s="104"/>
      <c r="E354" s="104"/>
      <c r="F354" s="104"/>
      <c r="G354" s="104"/>
    </row>
    <row r="355" spans="2:7">
      <c r="B355" s="163"/>
      <c r="C355" s="104"/>
      <c r="D355" s="104"/>
      <c r="E355" s="104"/>
      <c r="F355" s="104"/>
      <c r="G355" s="104"/>
    </row>
    <row r="356" spans="2:7">
      <c r="B356" s="163"/>
      <c r="C356" s="104"/>
      <c r="D356" s="104"/>
      <c r="E356" s="104"/>
      <c r="F356" s="104"/>
      <c r="G356" s="104"/>
    </row>
    <row r="357" spans="2:7">
      <c r="B357" s="163"/>
      <c r="C357" s="104"/>
      <c r="D357" s="104"/>
      <c r="E357" s="104"/>
      <c r="F357" s="104"/>
      <c r="G357" s="104"/>
    </row>
    <row r="358" spans="2:7">
      <c r="B358" s="163"/>
      <c r="C358" s="104"/>
      <c r="D358" s="104"/>
      <c r="E358" s="104"/>
      <c r="F358" s="104"/>
      <c r="G358" s="104"/>
    </row>
    <row r="359" spans="2:7">
      <c r="B359" s="163"/>
      <c r="C359" s="104"/>
      <c r="D359" s="104"/>
      <c r="E359" s="104"/>
      <c r="F359" s="104"/>
      <c r="G359" s="104"/>
    </row>
    <row r="360" spans="2:7">
      <c r="B360" s="163"/>
      <c r="C360" s="104"/>
      <c r="D360" s="104"/>
      <c r="E360" s="104"/>
      <c r="F360" s="104"/>
      <c r="G360" s="104"/>
    </row>
    <row r="361" spans="2:7">
      <c r="B361" s="163"/>
      <c r="C361" s="104"/>
      <c r="D361" s="104"/>
      <c r="E361" s="104"/>
      <c r="F361" s="104"/>
      <c r="G361" s="104"/>
    </row>
    <row r="362" spans="2:7">
      <c r="B362" s="163"/>
      <c r="C362" s="104"/>
      <c r="D362" s="104"/>
      <c r="E362" s="104"/>
      <c r="F362" s="104"/>
      <c r="G362" s="104"/>
    </row>
    <row r="363" spans="2:7">
      <c r="B363" s="163"/>
      <c r="C363" s="104"/>
      <c r="D363" s="104"/>
      <c r="E363" s="104"/>
      <c r="F363" s="104"/>
      <c r="G363" s="104"/>
    </row>
    <row r="364" spans="2:7">
      <c r="B364" s="163"/>
      <c r="C364" s="104"/>
      <c r="D364" s="104"/>
      <c r="E364" s="104"/>
      <c r="F364" s="104"/>
      <c r="G364" s="104"/>
    </row>
    <row r="365" spans="2:7">
      <c r="B365" s="163"/>
      <c r="C365" s="104"/>
      <c r="D365" s="104"/>
      <c r="E365" s="104"/>
      <c r="F365" s="104"/>
      <c r="G365" s="104"/>
    </row>
    <row r="366" spans="2:7">
      <c r="B366" s="163"/>
      <c r="C366" s="104"/>
      <c r="D366" s="104"/>
      <c r="E366" s="104"/>
      <c r="F366" s="104"/>
      <c r="G366" s="104"/>
    </row>
    <row r="367" spans="2:7">
      <c r="B367" s="163"/>
      <c r="C367" s="104"/>
      <c r="D367" s="104"/>
      <c r="E367" s="104"/>
      <c r="F367" s="104"/>
      <c r="G367" s="104"/>
    </row>
    <row r="368" spans="2:7">
      <c r="B368" s="163"/>
      <c r="C368" s="104"/>
      <c r="D368" s="104"/>
      <c r="E368" s="104"/>
      <c r="F368" s="104"/>
      <c r="G368" s="104"/>
    </row>
    <row r="369" spans="2:7">
      <c r="B369" s="163"/>
      <c r="C369" s="104"/>
      <c r="D369" s="104"/>
      <c r="E369" s="104"/>
      <c r="F369" s="104"/>
      <c r="G369" s="104"/>
    </row>
    <row r="370" spans="2:7">
      <c r="B370" s="163"/>
      <c r="C370" s="104"/>
      <c r="D370" s="104"/>
      <c r="E370" s="104"/>
      <c r="F370" s="104"/>
      <c r="G370" s="104"/>
    </row>
    <row r="371" spans="2:7">
      <c r="B371" s="163"/>
      <c r="C371" s="104"/>
      <c r="D371" s="104"/>
      <c r="E371" s="104"/>
      <c r="F371" s="104"/>
      <c r="G371" s="104"/>
    </row>
    <row r="372" spans="2:7">
      <c r="B372" s="163"/>
      <c r="C372" s="104"/>
      <c r="D372" s="104"/>
      <c r="E372" s="104"/>
      <c r="F372" s="104"/>
      <c r="G372" s="104"/>
    </row>
    <row r="373" spans="2:7">
      <c r="B373" s="163"/>
      <c r="C373" s="104"/>
      <c r="D373" s="104"/>
      <c r="E373" s="104"/>
      <c r="F373" s="104"/>
      <c r="G373" s="104"/>
    </row>
    <row r="374" spans="2:7">
      <c r="B374" s="163"/>
      <c r="C374" s="104"/>
      <c r="D374" s="104"/>
      <c r="E374" s="104"/>
      <c r="F374" s="104"/>
      <c r="G374" s="104"/>
    </row>
    <row r="375" spans="2:7">
      <c r="B375" s="163"/>
      <c r="C375" s="104"/>
      <c r="D375" s="104"/>
      <c r="E375" s="104"/>
      <c r="F375" s="104"/>
      <c r="G375" s="104"/>
    </row>
    <row r="376" spans="2:7">
      <c r="B376" s="163"/>
      <c r="C376" s="104"/>
      <c r="D376" s="104"/>
      <c r="E376" s="104"/>
      <c r="F376" s="104"/>
      <c r="G376" s="104"/>
    </row>
    <row r="377" spans="2:7">
      <c r="B377" s="163"/>
      <c r="C377" s="104"/>
      <c r="D377" s="104"/>
      <c r="E377" s="104"/>
      <c r="F377" s="104"/>
      <c r="G377" s="104"/>
    </row>
    <row r="378" spans="2:7">
      <c r="B378" s="163"/>
      <c r="C378" s="104"/>
      <c r="D378" s="104"/>
      <c r="E378" s="104"/>
      <c r="F378" s="104"/>
      <c r="G378" s="104"/>
    </row>
    <row r="379" spans="2:7">
      <c r="B379" s="163"/>
      <c r="C379" s="104"/>
      <c r="D379" s="104"/>
      <c r="E379" s="104"/>
      <c r="F379" s="104"/>
      <c r="G379" s="104"/>
    </row>
    <row r="380" spans="2:7">
      <c r="B380" s="163"/>
      <c r="C380" s="104"/>
      <c r="D380" s="104"/>
      <c r="E380" s="104"/>
      <c r="F380" s="104"/>
      <c r="G380" s="104"/>
    </row>
    <row r="381" spans="2:7">
      <c r="B381" s="163"/>
      <c r="C381" s="104"/>
      <c r="D381" s="104"/>
      <c r="E381" s="104"/>
      <c r="F381" s="104"/>
      <c r="G381" s="104"/>
    </row>
    <row r="382" spans="2:7">
      <c r="B382" s="163"/>
      <c r="C382" s="104"/>
      <c r="D382" s="104"/>
      <c r="E382" s="104"/>
      <c r="F382" s="104"/>
      <c r="G382" s="104"/>
    </row>
    <row r="383" spans="2:7">
      <c r="B383" s="163"/>
      <c r="C383" s="104"/>
      <c r="D383" s="104"/>
      <c r="E383" s="104"/>
      <c r="F383" s="104"/>
      <c r="G383" s="104"/>
    </row>
    <row r="384" spans="2:7">
      <c r="B384" s="163"/>
      <c r="C384" s="104"/>
      <c r="D384" s="104"/>
      <c r="E384" s="104"/>
      <c r="F384" s="104"/>
      <c r="G384" s="104"/>
    </row>
    <row r="385" spans="2:7">
      <c r="B385" s="163"/>
      <c r="C385" s="104"/>
      <c r="D385" s="104"/>
      <c r="E385" s="104"/>
      <c r="F385" s="104"/>
      <c r="G385" s="104"/>
    </row>
    <row r="386" spans="2:7">
      <c r="B386" s="163"/>
      <c r="C386" s="104"/>
      <c r="D386" s="104"/>
      <c r="E386" s="104"/>
      <c r="F386" s="104"/>
      <c r="G386" s="104"/>
    </row>
    <row r="387" spans="2:7">
      <c r="B387" s="163"/>
      <c r="C387" s="104"/>
      <c r="D387" s="104"/>
      <c r="E387" s="104"/>
      <c r="F387" s="104"/>
      <c r="G387" s="104"/>
    </row>
    <row r="388" spans="2:7">
      <c r="B388" s="163"/>
      <c r="C388" s="104"/>
      <c r="D388" s="104"/>
      <c r="E388" s="104"/>
      <c r="F388" s="104"/>
      <c r="G388" s="104"/>
    </row>
    <row r="389" spans="2:7">
      <c r="B389" s="163"/>
      <c r="C389" s="104"/>
      <c r="D389" s="104"/>
      <c r="E389" s="104"/>
      <c r="F389" s="104"/>
      <c r="G389" s="104"/>
    </row>
    <row r="390" spans="2:7">
      <c r="B390" s="163"/>
      <c r="C390" s="104"/>
      <c r="D390" s="104"/>
      <c r="E390" s="104"/>
      <c r="F390" s="104"/>
      <c r="G390" s="104"/>
    </row>
    <row r="391" spans="2:7">
      <c r="B391" s="163"/>
      <c r="C391" s="104"/>
      <c r="D391" s="104"/>
      <c r="E391" s="104"/>
      <c r="F391" s="104"/>
      <c r="G391" s="104"/>
    </row>
    <row r="392" spans="2:7">
      <c r="B392" s="163"/>
      <c r="C392" s="104"/>
      <c r="D392" s="104"/>
      <c r="E392" s="104"/>
      <c r="F392" s="104"/>
      <c r="G392" s="104"/>
    </row>
    <row r="393" spans="2:7">
      <c r="B393" s="163"/>
      <c r="C393" s="104"/>
      <c r="D393" s="104"/>
      <c r="E393" s="104"/>
      <c r="F393" s="104"/>
      <c r="G393" s="104"/>
    </row>
    <row r="394" spans="2:7">
      <c r="B394" s="163"/>
      <c r="C394" s="104"/>
      <c r="D394" s="104"/>
      <c r="E394" s="104"/>
      <c r="F394" s="104"/>
      <c r="G394" s="104"/>
    </row>
    <row r="395" spans="2:7">
      <c r="B395" s="163"/>
      <c r="C395" s="104"/>
      <c r="D395" s="104"/>
      <c r="E395" s="104"/>
      <c r="F395" s="104"/>
      <c r="G395" s="104"/>
    </row>
    <row r="396" spans="2:7">
      <c r="B396" s="163"/>
      <c r="C396" s="104"/>
      <c r="D396" s="104"/>
      <c r="E396" s="104"/>
      <c r="F396" s="104"/>
      <c r="G396" s="104"/>
    </row>
    <row r="397" spans="2:7">
      <c r="B397" s="163"/>
      <c r="C397" s="104"/>
      <c r="D397" s="104"/>
      <c r="E397" s="104"/>
      <c r="F397" s="104"/>
      <c r="G397" s="104"/>
    </row>
    <row r="398" spans="2:7">
      <c r="B398" s="163"/>
      <c r="C398" s="104"/>
      <c r="D398" s="104"/>
      <c r="E398" s="104"/>
      <c r="F398" s="104"/>
      <c r="G398" s="104"/>
    </row>
    <row r="399" spans="2:7">
      <c r="B399" s="163"/>
      <c r="C399" s="104"/>
      <c r="D399" s="104"/>
      <c r="E399" s="104"/>
      <c r="F399" s="104"/>
      <c r="G399" s="104"/>
    </row>
    <row r="400" spans="2:7">
      <c r="B400" s="163"/>
      <c r="C400" s="104"/>
      <c r="D400" s="104"/>
      <c r="E400" s="104"/>
      <c r="F400" s="104"/>
      <c r="G400" s="104"/>
    </row>
    <row r="401" spans="2:7">
      <c r="B401" s="163"/>
      <c r="C401" s="104"/>
      <c r="D401" s="104"/>
      <c r="E401" s="104"/>
      <c r="F401" s="104"/>
      <c r="G401" s="104"/>
    </row>
    <row r="402" spans="2:7">
      <c r="B402" s="163"/>
      <c r="C402" s="104"/>
      <c r="D402" s="104"/>
      <c r="E402" s="104"/>
      <c r="F402" s="104"/>
      <c r="G402" s="104"/>
    </row>
    <row r="403" spans="2:7">
      <c r="B403" s="163"/>
      <c r="C403" s="104"/>
      <c r="D403" s="104"/>
      <c r="E403" s="104"/>
      <c r="F403" s="104"/>
      <c r="G403" s="104"/>
    </row>
    <row r="404" spans="2:7">
      <c r="B404" s="163"/>
      <c r="C404" s="104"/>
      <c r="D404" s="104"/>
      <c r="E404" s="104"/>
      <c r="F404" s="104"/>
      <c r="G404" s="104"/>
    </row>
    <row r="405" spans="2:7">
      <c r="B405" s="163"/>
      <c r="C405" s="104"/>
      <c r="D405" s="104"/>
      <c r="E405" s="104"/>
      <c r="F405" s="104"/>
      <c r="G405" s="104"/>
    </row>
    <row r="406" spans="2:7">
      <c r="B406" s="163"/>
      <c r="C406" s="104"/>
      <c r="D406" s="104"/>
      <c r="E406" s="104"/>
      <c r="F406" s="104"/>
      <c r="G406" s="104"/>
    </row>
    <row r="407" spans="2:7">
      <c r="B407" s="163"/>
      <c r="C407" s="104"/>
      <c r="D407" s="104"/>
      <c r="E407" s="104"/>
      <c r="F407" s="104"/>
      <c r="G407" s="104"/>
    </row>
    <row r="408" spans="2:7">
      <c r="B408" s="163"/>
      <c r="C408" s="104"/>
      <c r="D408" s="104"/>
      <c r="E408" s="104"/>
      <c r="F408" s="104"/>
      <c r="G408" s="104"/>
    </row>
    <row r="409" spans="2:7">
      <c r="B409" s="163"/>
      <c r="C409" s="104"/>
      <c r="D409" s="104"/>
      <c r="E409" s="104"/>
      <c r="F409" s="104"/>
      <c r="G409" s="104"/>
    </row>
    <row r="410" spans="2:7">
      <c r="B410" s="163"/>
      <c r="C410" s="104"/>
      <c r="D410" s="104"/>
      <c r="E410" s="104"/>
      <c r="F410" s="104"/>
      <c r="G410" s="104"/>
    </row>
    <row r="411" spans="2:7">
      <c r="B411" s="163"/>
      <c r="C411" s="104"/>
      <c r="D411" s="104"/>
      <c r="E411" s="104"/>
      <c r="F411" s="104"/>
      <c r="G411" s="104"/>
    </row>
    <row r="412" spans="2:7">
      <c r="B412" s="163"/>
      <c r="C412" s="104"/>
      <c r="D412" s="104"/>
      <c r="E412" s="104"/>
      <c r="F412" s="104"/>
      <c r="G412" s="104"/>
    </row>
    <row r="413" spans="2:7">
      <c r="B413" s="163"/>
      <c r="C413" s="104"/>
      <c r="D413" s="104"/>
      <c r="E413" s="104"/>
      <c r="F413" s="104"/>
      <c r="G413" s="104"/>
    </row>
    <row r="414" spans="2:7">
      <c r="B414" s="163"/>
      <c r="C414" s="104"/>
      <c r="D414" s="104"/>
      <c r="E414" s="104"/>
      <c r="F414" s="104"/>
      <c r="G414" s="104"/>
    </row>
    <row r="415" spans="2:7">
      <c r="B415" s="163"/>
      <c r="C415" s="104"/>
      <c r="D415" s="104"/>
      <c r="E415" s="104"/>
      <c r="F415" s="104"/>
      <c r="G415" s="104"/>
    </row>
    <row r="416" spans="2:7">
      <c r="B416" s="163"/>
      <c r="C416" s="104"/>
      <c r="D416" s="104"/>
      <c r="E416" s="104"/>
      <c r="F416" s="104"/>
      <c r="G416" s="104"/>
    </row>
    <row r="417" spans="2:7">
      <c r="B417" s="163"/>
      <c r="C417" s="104"/>
      <c r="D417" s="104"/>
      <c r="E417" s="104"/>
      <c r="F417" s="104"/>
      <c r="G417" s="104"/>
    </row>
    <row r="418" spans="2:7">
      <c r="B418" s="163"/>
      <c r="C418" s="104"/>
      <c r="D418" s="104"/>
      <c r="E418" s="104"/>
      <c r="F418" s="104"/>
      <c r="G418" s="104"/>
    </row>
    <row r="419" spans="2:7">
      <c r="B419" s="163"/>
      <c r="C419" s="104"/>
      <c r="D419" s="104"/>
      <c r="E419" s="104"/>
      <c r="F419" s="104"/>
      <c r="G419" s="104"/>
    </row>
    <row r="420" spans="2:7">
      <c r="B420" s="163"/>
      <c r="C420" s="104"/>
      <c r="D420" s="104"/>
      <c r="E420" s="104"/>
      <c r="F420" s="104"/>
      <c r="G420" s="104"/>
    </row>
    <row r="421" spans="2:7">
      <c r="B421" s="163"/>
      <c r="C421" s="104"/>
      <c r="D421" s="104"/>
      <c r="E421" s="104"/>
      <c r="F421" s="104"/>
      <c r="G421" s="104"/>
    </row>
    <row r="422" spans="2:7">
      <c r="B422" s="163"/>
      <c r="C422" s="104"/>
      <c r="D422" s="104"/>
      <c r="E422" s="104"/>
      <c r="F422" s="104"/>
      <c r="G422" s="104"/>
    </row>
    <row r="423" spans="2:7">
      <c r="B423" s="163"/>
      <c r="C423" s="104"/>
      <c r="D423" s="104"/>
      <c r="E423" s="104"/>
      <c r="F423" s="104"/>
      <c r="G423" s="104"/>
    </row>
    <row r="424" spans="2:7">
      <c r="B424" s="163"/>
      <c r="C424" s="104"/>
      <c r="D424" s="104"/>
      <c r="E424" s="104"/>
      <c r="F424" s="104"/>
      <c r="G424" s="104"/>
    </row>
    <row r="425" spans="2:7">
      <c r="B425" s="163"/>
      <c r="C425" s="104"/>
      <c r="D425" s="104"/>
      <c r="E425" s="104"/>
      <c r="F425" s="104"/>
      <c r="G425" s="104"/>
    </row>
    <row r="426" spans="2:7">
      <c r="B426" s="163"/>
      <c r="C426" s="104"/>
      <c r="D426" s="104"/>
      <c r="E426" s="104"/>
      <c r="F426" s="104"/>
      <c r="G426" s="104"/>
    </row>
    <row r="427" spans="2:7">
      <c r="B427" s="163"/>
      <c r="C427" s="104"/>
      <c r="D427" s="104"/>
      <c r="E427" s="104"/>
      <c r="F427" s="104"/>
      <c r="G427" s="104"/>
    </row>
    <row r="428" spans="2:7">
      <c r="B428" s="163"/>
      <c r="C428" s="104"/>
      <c r="D428" s="104"/>
      <c r="E428" s="104"/>
      <c r="F428" s="104"/>
      <c r="G428" s="104"/>
    </row>
    <row r="429" spans="2:7">
      <c r="B429" s="163"/>
      <c r="C429" s="104"/>
      <c r="D429" s="104"/>
      <c r="E429" s="104"/>
      <c r="F429" s="104"/>
      <c r="G429" s="104"/>
    </row>
    <row r="430" spans="2:7">
      <c r="B430" s="163"/>
      <c r="C430" s="104"/>
      <c r="D430" s="104"/>
      <c r="E430" s="104"/>
      <c r="F430" s="104"/>
      <c r="G430" s="104"/>
    </row>
    <row r="431" spans="2:7">
      <c r="B431" s="163"/>
      <c r="C431" s="104"/>
      <c r="D431" s="104"/>
      <c r="E431" s="104"/>
      <c r="F431" s="104"/>
      <c r="G431" s="104"/>
    </row>
    <row r="432" spans="2:7">
      <c r="B432" s="163"/>
      <c r="C432" s="104"/>
      <c r="D432" s="104"/>
      <c r="E432" s="104"/>
      <c r="F432" s="104"/>
      <c r="G432" s="104"/>
    </row>
    <row r="433" spans="2:7">
      <c r="B433" s="163"/>
      <c r="C433" s="104"/>
      <c r="D433" s="104"/>
      <c r="E433" s="104"/>
      <c r="F433" s="104"/>
      <c r="G433" s="104"/>
    </row>
    <row r="434" spans="2:7">
      <c r="B434" s="163"/>
      <c r="C434" s="104"/>
      <c r="D434" s="104"/>
      <c r="E434" s="104"/>
      <c r="F434" s="104"/>
      <c r="G434" s="104"/>
    </row>
    <row r="435" spans="2:7">
      <c r="B435" s="163"/>
      <c r="C435" s="104"/>
      <c r="D435" s="104"/>
      <c r="E435" s="104"/>
      <c r="F435" s="104"/>
      <c r="G435" s="104"/>
    </row>
    <row r="436" spans="2:7">
      <c r="B436" s="163"/>
      <c r="C436" s="104"/>
      <c r="D436" s="104"/>
      <c r="E436" s="104"/>
      <c r="F436" s="104"/>
      <c r="G436" s="104"/>
    </row>
    <row r="437" spans="2:7">
      <c r="B437" s="163"/>
      <c r="C437" s="104"/>
      <c r="D437" s="104"/>
      <c r="E437" s="104"/>
      <c r="F437" s="104"/>
      <c r="G437" s="104"/>
    </row>
    <row r="438" spans="2:7">
      <c r="B438" s="163"/>
      <c r="C438" s="104"/>
      <c r="D438" s="104"/>
      <c r="E438" s="104"/>
      <c r="F438" s="104"/>
      <c r="G438" s="104"/>
    </row>
    <row r="439" spans="2:7">
      <c r="B439" s="163"/>
      <c r="C439" s="104"/>
      <c r="D439" s="104"/>
      <c r="E439" s="104"/>
      <c r="F439" s="104"/>
      <c r="G439" s="104"/>
    </row>
    <row r="440" spans="2:7">
      <c r="B440" s="163"/>
      <c r="C440" s="104"/>
      <c r="D440" s="104"/>
      <c r="E440" s="104"/>
      <c r="F440" s="104"/>
      <c r="G440" s="104"/>
    </row>
    <row r="441" spans="2:7">
      <c r="B441" s="163"/>
      <c r="C441" s="104"/>
      <c r="D441" s="104"/>
      <c r="E441" s="104"/>
      <c r="F441" s="104"/>
      <c r="G441" s="104"/>
    </row>
    <row r="442" spans="2:7">
      <c r="B442" s="163"/>
      <c r="C442" s="104"/>
      <c r="D442" s="104"/>
      <c r="E442" s="104"/>
      <c r="F442" s="104"/>
      <c r="G442" s="104"/>
    </row>
    <row r="443" spans="2:7">
      <c r="B443" s="163"/>
      <c r="C443" s="104"/>
      <c r="D443" s="104"/>
      <c r="E443" s="104"/>
      <c r="F443" s="104"/>
      <c r="G443" s="104"/>
    </row>
    <row r="444" spans="2:7">
      <c r="B444" s="163"/>
      <c r="C444" s="104"/>
      <c r="D444" s="104"/>
      <c r="E444" s="104"/>
      <c r="F444" s="104"/>
      <c r="G444" s="104"/>
    </row>
    <row r="445" spans="2:7">
      <c r="B445" s="163"/>
      <c r="C445" s="104"/>
      <c r="D445" s="104"/>
      <c r="E445" s="104"/>
      <c r="F445" s="104"/>
      <c r="G445" s="104"/>
    </row>
    <row r="446" spans="2:7">
      <c r="B446" s="163"/>
      <c r="C446" s="104"/>
      <c r="D446" s="104"/>
      <c r="E446" s="104"/>
      <c r="F446" s="104"/>
      <c r="G446" s="104"/>
    </row>
    <row r="447" spans="2:7">
      <c r="B447" s="163"/>
      <c r="C447" s="104"/>
      <c r="D447" s="104"/>
      <c r="E447" s="104"/>
      <c r="F447" s="104"/>
      <c r="G447" s="104"/>
    </row>
    <row r="448" spans="2:7">
      <c r="B448" s="163"/>
      <c r="C448" s="104"/>
      <c r="D448" s="104"/>
      <c r="E448" s="104"/>
      <c r="F448" s="104"/>
      <c r="G448" s="104"/>
    </row>
    <row r="449" spans="2:7">
      <c r="B449" s="163"/>
      <c r="C449" s="104"/>
      <c r="D449" s="104"/>
      <c r="E449" s="104"/>
      <c r="F449" s="104"/>
      <c r="G449" s="104"/>
    </row>
    <row r="450" spans="2:7">
      <c r="B450" s="163"/>
      <c r="C450" s="104"/>
      <c r="D450" s="104"/>
      <c r="E450" s="104"/>
      <c r="F450" s="104"/>
      <c r="G450" s="104"/>
    </row>
    <row r="451" spans="2:7">
      <c r="B451" s="163"/>
      <c r="C451" s="104"/>
      <c r="D451" s="104"/>
      <c r="E451" s="104"/>
      <c r="F451" s="104"/>
      <c r="G451" s="104"/>
    </row>
    <row r="452" spans="2:7">
      <c r="B452" s="163"/>
      <c r="C452" s="104"/>
      <c r="D452" s="104"/>
      <c r="E452" s="104"/>
      <c r="F452" s="104"/>
      <c r="G452" s="104"/>
    </row>
    <row r="453" spans="2:7">
      <c r="B453" s="163"/>
      <c r="C453" s="104"/>
      <c r="D453" s="104"/>
      <c r="E453" s="104"/>
      <c r="F453" s="104"/>
      <c r="G453" s="104"/>
    </row>
    <row r="454" spans="2:7">
      <c r="B454" s="163"/>
      <c r="C454" s="104"/>
      <c r="D454" s="104"/>
      <c r="E454" s="104"/>
      <c r="F454" s="104"/>
      <c r="G454" s="104"/>
    </row>
    <row r="455" spans="2:7">
      <c r="B455" s="163"/>
      <c r="C455" s="104"/>
      <c r="D455" s="104"/>
      <c r="E455" s="104"/>
      <c r="F455" s="104"/>
      <c r="G455" s="104"/>
    </row>
    <row r="456" spans="2:7">
      <c r="B456" s="163"/>
      <c r="C456" s="104"/>
      <c r="D456" s="104"/>
      <c r="E456" s="104"/>
      <c r="F456" s="104"/>
      <c r="G456" s="104"/>
    </row>
  </sheetData>
  <mergeCells count="15">
    <mergeCell ref="L41:M41"/>
    <mergeCell ref="D230:E230"/>
    <mergeCell ref="H230:J230"/>
    <mergeCell ref="D231:E231"/>
    <mergeCell ref="H231:J231"/>
    <mergeCell ref="B2:K2"/>
    <mergeCell ref="A7:B7"/>
    <mergeCell ref="A4:A5"/>
    <mergeCell ref="B4:B5"/>
    <mergeCell ref="C4:C5"/>
    <mergeCell ref="D4:D5"/>
    <mergeCell ref="H4:K4"/>
    <mergeCell ref="E4:E5"/>
    <mergeCell ref="F4:F5"/>
    <mergeCell ref="G4:G5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51" fitToHeight="7" orientation="landscape" r:id="rId1"/>
  <rowBreaks count="2" manualBreakCount="2">
    <brk id="65" max="10" man="1"/>
    <brk id="22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N305"/>
  <sheetViews>
    <sheetView view="pageBreakPreview" topLeftCell="A70" zoomScale="60" zoomScaleNormal="100" workbookViewId="0">
      <selection activeCell="G26" sqref="G26"/>
    </sheetView>
  </sheetViews>
  <sheetFormatPr defaultRowHeight="18.75"/>
  <cols>
    <col min="1" max="1" width="71.28515625" style="104" customWidth="1"/>
    <col min="2" max="2" width="12" style="160" customWidth="1"/>
    <col min="3" max="3" width="16.140625" style="160" customWidth="1"/>
    <col min="4" max="4" width="16.7109375" style="160" customWidth="1"/>
    <col min="5" max="5" width="16.140625" style="160" customWidth="1"/>
    <col min="6" max="6" width="16" style="160" customWidth="1"/>
    <col min="7" max="7" width="16.28515625" style="104" customWidth="1"/>
    <col min="8" max="8" width="16.85546875" style="104" customWidth="1"/>
    <col min="9" max="9" width="16.140625" style="104" customWidth="1"/>
    <col min="10" max="10" width="16.42578125" style="104" customWidth="1"/>
    <col min="11" max="11" width="16.5703125" style="104" customWidth="1"/>
    <col min="12" max="12" width="13.42578125" style="104" bestFit="1" customWidth="1"/>
    <col min="13" max="13" width="9.140625" style="104"/>
    <col min="14" max="14" width="14.85546875" style="104" bestFit="1" customWidth="1"/>
    <col min="15" max="16384" width="9.140625" style="104"/>
  </cols>
  <sheetData>
    <row r="2" spans="1:14" ht="22.5">
      <c r="A2" s="284" t="s">
        <v>197</v>
      </c>
      <c r="B2" s="284"/>
      <c r="C2" s="284"/>
      <c r="D2" s="284"/>
      <c r="E2" s="284"/>
      <c r="F2" s="284"/>
      <c r="G2" s="284"/>
      <c r="H2" s="284"/>
    </row>
    <row r="3" spans="1:14">
      <c r="A3" s="105"/>
      <c r="B3" s="106"/>
      <c r="C3" s="105"/>
      <c r="D3" s="105"/>
      <c r="E3" s="105"/>
      <c r="F3" s="106"/>
      <c r="G3" s="105"/>
      <c r="H3" s="105"/>
      <c r="J3" s="104" t="s">
        <v>148</v>
      </c>
    </row>
    <row r="4" spans="1:14" ht="41.25" customHeight="1">
      <c r="A4" s="315" t="s">
        <v>64</v>
      </c>
      <c r="B4" s="308" t="s">
        <v>13</v>
      </c>
      <c r="C4" s="308" t="s">
        <v>502</v>
      </c>
      <c r="D4" s="308" t="s">
        <v>503</v>
      </c>
      <c r="E4" s="308" t="s">
        <v>498</v>
      </c>
      <c r="F4" s="310" t="s">
        <v>505</v>
      </c>
      <c r="G4" s="312" t="s">
        <v>123</v>
      </c>
      <c r="H4" s="313"/>
      <c r="I4" s="313"/>
      <c r="J4" s="314"/>
    </row>
    <row r="5" spans="1:14" ht="54" customHeight="1">
      <c r="A5" s="316"/>
      <c r="B5" s="309"/>
      <c r="C5" s="309"/>
      <c r="D5" s="309"/>
      <c r="E5" s="309"/>
      <c r="F5" s="311"/>
      <c r="G5" s="60" t="s">
        <v>50</v>
      </c>
      <c r="H5" s="60" t="s">
        <v>51</v>
      </c>
      <c r="I5" s="60" t="s">
        <v>52</v>
      </c>
      <c r="J5" s="60" t="s">
        <v>23</v>
      </c>
    </row>
    <row r="6" spans="1:14" ht="23.25" customHeight="1">
      <c r="A6" s="107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7">
        <v>9</v>
      </c>
      <c r="J6" s="107">
        <v>10</v>
      </c>
    </row>
    <row r="7" spans="1:14" ht="34.5" customHeight="1">
      <c r="A7" s="230" t="s">
        <v>45</v>
      </c>
      <c r="B7" s="108"/>
      <c r="C7" s="27"/>
      <c r="D7" s="27"/>
      <c r="E7" s="27"/>
      <c r="F7" s="27"/>
      <c r="G7" s="27"/>
      <c r="H7" s="27"/>
      <c r="I7" s="27"/>
      <c r="J7" s="27"/>
      <c r="K7" s="231"/>
    </row>
    <row r="8" spans="1:14" ht="42" customHeight="1">
      <c r="A8" s="187" t="s">
        <v>150</v>
      </c>
      <c r="B8" s="188"/>
      <c r="C8" s="28"/>
      <c r="D8" s="28"/>
      <c r="E8" s="28"/>
      <c r="F8" s="28"/>
      <c r="G8" s="28"/>
      <c r="H8" s="28"/>
      <c r="I8" s="232"/>
      <c r="J8" s="232"/>
      <c r="K8" s="231"/>
      <c r="L8" s="112"/>
    </row>
    <row r="9" spans="1:14" ht="29.25" customHeight="1">
      <c r="A9" s="187" t="s">
        <v>115</v>
      </c>
      <c r="B9" s="188">
        <v>3010</v>
      </c>
      <c r="C9" s="178">
        <f t="shared" ref="C9:D9" si="0">SUM(C10:C11)</f>
        <v>57463.5</v>
      </c>
      <c r="D9" s="178">
        <f t="shared" si="0"/>
        <v>86127</v>
      </c>
      <c r="E9" s="178">
        <f>SUM(E10:E11)</f>
        <v>54452.6</v>
      </c>
      <c r="F9" s="178">
        <f t="shared" ref="F9:F16" si="1">G9+H9+I9+J9</f>
        <v>77860.3</v>
      </c>
      <c r="G9" s="178">
        <f>G10+G11</f>
        <v>18972.3</v>
      </c>
      <c r="H9" s="178">
        <f>H10+H11</f>
        <v>18906.000000000004</v>
      </c>
      <c r="I9" s="178">
        <f>I10+I11</f>
        <v>18973.7</v>
      </c>
      <c r="J9" s="178">
        <f>J10+J11</f>
        <v>21008.300000000003</v>
      </c>
      <c r="K9" s="231"/>
      <c r="M9" s="231"/>
      <c r="N9" s="112"/>
    </row>
    <row r="10" spans="1:14" ht="43.5" customHeight="1">
      <c r="A10" s="113" t="s">
        <v>453</v>
      </c>
      <c r="B10" s="108"/>
      <c r="C10" s="27">
        <f>'Розшифровка 1 до Формування'!D9</f>
        <v>57434.6</v>
      </c>
      <c r="D10" s="27">
        <f>'Розшифровка 1 до Формування'!E9</f>
        <v>86051.1</v>
      </c>
      <c r="E10" s="27">
        <v>54434.7</v>
      </c>
      <c r="F10" s="27">
        <f t="shared" si="1"/>
        <v>77836.700000000012</v>
      </c>
      <c r="G10" s="27">
        <f>'Розшифровка 2 до формування'!H8</f>
        <v>18966.399999999998</v>
      </c>
      <c r="H10" s="27">
        <f>'Розшифровка 2 до формування'!I8</f>
        <v>18900.100000000002</v>
      </c>
      <c r="I10" s="27">
        <f>'Розшифровка 2 до формування'!J8</f>
        <v>18967.8</v>
      </c>
      <c r="J10" s="27">
        <f>'Розшифровка 2 до формування'!K8</f>
        <v>21002.400000000001</v>
      </c>
      <c r="K10" s="231"/>
    </row>
    <row r="11" spans="1:14" ht="28.5" customHeight="1">
      <c r="A11" s="115" t="s">
        <v>476</v>
      </c>
      <c r="B11" s="210"/>
      <c r="C11" s="27">
        <f>'Розшифровка 1 до Формування'!D10</f>
        <v>28.9</v>
      </c>
      <c r="D11" s="27">
        <f>'Розшифровка 1 до Формування'!E10</f>
        <v>75.900000000000006</v>
      </c>
      <c r="E11" s="27">
        <v>17.899999999999999</v>
      </c>
      <c r="F11" s="27">
        <f t="shared" si="1"/>
        <v>23.6</v>
      </c>
      <c r="G11" s="27">
        <f>'Розшифровка 2 до формування'!H136</f>
        <v>5.9</v>
      </c>
      <c r="H11" s="27">
        <f>'Розшифровка 2 до формування'!I136</f>
        <v>5.9</v>
      </c>
      <c r="I11" s="27">
        <f>'Розшифровка 2 до формування'!J136</f>
        <v>5.9</v>
      </c>
      <c r="J11" s="27">
        <f>'Розшифровка 2 до формування'!K136</f>
        <v>5.9</v>
      </c>
      <c r="K11" s="231"/>
      <c r="L11" s="233"/>
    </row>
    <row r="12" spans="1:14" ht="27.75" customHeight="1">
      <c r="A12" s="234" t="s">
        <v>464</v>
      </c>
      <c r="B12" s="188">
        <v>3020</v>
      </c>
      <c r="C12" s="178">
        <f>C13+C15+C14</f>
        <v>22318.2</v>
      </c>
      <c r="D12" s="178">
        <f>D13+D15</f>
        <v>12526.1</v>
      </c>
      <c r="E12" s="178">
        <f>E13+E15+E14</f>
        <v>9278.5</v>
      </c>
      <c r="F12" s="178">
        <f t="shared" si="1"/>
        <v>8011.3</v>
      </c>
      <c r="G12" s="178">
        <f>G13+G15</f>
        <v>2211.5</v>
      </c>
      <c r="H12" s="178">
        <f>H13+H15</f>
        <v>1087</v>
      </c>
      <c r="I12" s="178">
        <f>I13+I15</f>
        <v>658.6</v>
      </c>
      <c r="J12" s="178">
        <f>J13+J15</f>
        <v>4054.2000000000003</v>
      </c>
      <c r="K12" s="231"/>
    </row>
    <row r="13" spans="1:14" ht="27.75" hidden="1" customHeight="1">
      <c r="A13" s="118" t="s">
        <v>455</v>
      </c>
      <c r="B13" s="108"/>
      <c r="C13" s="27"/>
      <c r="D13" s="27"/>
      <c r="E13" s="27"/>
      <c r="F13" s="27">
        <f t="shared" si="1"/>
        <v>0</v>
      </c>
      <c r="G13" s="27"/>
      <c r="H13" s="27"/>
      <c r="I13" s="158"/>
      <c r="J13" s="158"/>
      <c r="K13" s="231"/>
    </row>
    <row r="14" spans="1:14" ht="27.75" customHeight="1">
      <c r="A14" s="118" t="s">
        <v>489</v>
      </c>
      <c r="B14" s="108"/>
      <c r="C14" s="27">
        <v>108.5</v>
      </c>
      <c r="D14" s="27"/>
      <c r="E14" s="27"/>
      <c r="F14" s="27"/>
      <c r="G14" s="27"/>
      <c r="H14" s="27"/>
      <c r="I14" s="158"/>
      <c r="J14" s="158"/>
      <c r="K14" s="231"/>
    </row>
    <row r="15" spans="1:14" ht="24.75" customHeight="1">
      <c r="A15" s="135" t="s">
        <v>454</v>
      </c>
      <c r="B15" s="108"/>
      <c r="C15" s="27">
        <f>'Розшифровка 1 до Формування'!D12</f>
        <v>22209.7</v>
      </c>
      <c r="D15" s="27">
        <f>'Розшифровка 1 до Формування'!E12</f>
        <v>12526.1</v>
      </c>
      <c r="E15" s="27">
        <v>9278.5</v>
      </c>
      <c r="F15" s="27">
        <f t="shared" si="1"/>
        <v>8011.3</v>
      </c>
      <c r="G15" s="27">
        <f>'Розшифровка 2 до формування'!H50</f>
        <v>2211.5</v>
      </c>
      <c r="H15" s="27">
        <f>'Розшифровка 2 до формування'!I50</f>
        <v>1087</v>
      </c>
      <c r="I15" s="27">
        <f>'Розшифровка 2 до формування'!J50</f>
        <v>658.6</v>
      </c>
      <c r="J15" s="27">
        <f>'Розшифровка 2 до формування'!K50</f>
        <v>4054.2000000000003</v>
      </c>
      <c r="K15" s="231"/>
    </row>
    <row r="16" spans="1:14" ht="36" hidden="1" customHeight="1">
      <c r="A16" s="235" t="s">
        <v>137</v>
      </c>
      <c r="B16" s="108">
        <v>3030</v>
      </c>
      <c r="C16" s="27"/>
      <c r="D16" s="27"/>
      <c r="E16" s="27"/>
      <c r="F16" s="27">
        <f t="shared" si="1"/>
        <v>0</v>
      </c>
      <c r="G16" s="27"/>
      <c r="H16" s="27"/>
      <c r="I16" s="158"/>
      <c r="J16" s="158"/>
      <c r="K16" s="231"/>
    </row>
    <row r="17" spans="1:14" ht="27.75" customHeight="1">
      <c r="A17" s="234" t="s">
        <v>151</v>
      </c>
      <c r="B17" s="188">
        <v>3040</v>
      </c>
      <c r="C17" s="178">
        <f>SUM(C18:C22)</f>
        <v>3647.2999999999997</v>
      </c>
      <c r="D17" s="178">
        <f t="shared" ref="D17:J17" si="2">SUM(D18:D22)</f>
        <v>1198</v>
      </c>
      <c r="E17" s="178">
        <f t="shared" si="2"/>
        <v>5524.8</v>
      </c>
      <c r="F17" s="178">
        <f>SUM(F18:F22)</f>
        <v>3966.9</v>
      </c>
      <c r="G17" s="178">
        <f t="shared" si="2"/>
        <v>179.3</v>
      </c>
      <c r="H17" s="178">
        <f t="shared" si="2"/>
        <v>314.2</v>
      </c>
      <c r="I17" s="178">
        <f t="shared" si="2"/>
        <v>249.4</v>
      </c>
      <c r="J17" s="178">
        <f t="shared" si="2"/>
        <v>3224</v>
      </c>
      <c r="K17" s="231"/>
    </row>
    <row r="18" spans="1:14" ht="27.75" customHeight="1">
      <c r="A18" s="118" t="s">
        <v>363</v>
      </c>
      <c r="B18" s="108"/>
      <c r="C18" s="27">
        <v>5.6</v>
      </c>
      <c r="D18" s="27">
        <v>34</v>
      </c>
      <c r="E18" s="27">
        <v>6.9</v>
      </c>
      <c r="F18" s="27">
        <f t="shared" ref="F18:F22" si="3">G18+H18+I18+J18</f>
        <v>24.6</v>
      </c>
      <c r="G18" s="27">
        <f>'Розшифровка 2 до формування'!H220</f>
        <v>5.6</v>
      </c>
      <c r="H18" s="27">
        <f>'Розшифровка 2 до формування'!I220</f>
        <v>0</v>
      </c>
      <c r="I18" s="27">
        <f>'Розшифровка 2 до формування'!J220</f>
        <v>4</v>
      </c>
      <c r="J18" s="27">
        <f>'Розшифровка 2 до формування'!K220</f>
        <v>15</v>
      </c>
      <c r="K18" s="231"/>
    </row>
    <row r="19" spans="1:14" ht="24.75" customHeight="1">
      <c r="A19" s="119" t="s">
        <v>477</v>
      </c>
      <c r="B19" s="108"/>
      <c r="C19" s="27">
        <f>'Розшифровка 1 до Формування'!D16</f>
        <v>754.8</v>
      </c>
      <c r="D19" s="27">
        <f>'Розшифровка 1 до Формування'!E16</f>
        <v>876</v>
      </c>
      <c r="E19" s="27">
        <v>866.4</v>
      </c>
      <c r="F19" s="27">
        <f t="shared" si="3"/>
        <v>637.4</v>
      </c>
      <c r="G19" s="27">
        <f>'Розшифровка 2 до формування'!H116</f>
        <v>62.6</v>
      </c>
      <c r="H19" s="27">
        <f>'Розшифровка 2 до формування'!I116</f>
        <v>198.1</v>
      </c>
      <c r="I19" s="27">
        <f>'Розшифровка 2 до формування'!J116</f>
        <v>109.30000000000001</v>
      </c>
      <c r="J19" s="27">
        <f>'Розшифровка 2 до формування'!K116</f>
        <v>267.39999999999998</v>
      </c>
      <c r="K19" s="231"/>
    </row>
    <row r="20" spans="1:14" ht="38.25" customHeight="1">
      <c r="A20" s="118" t="s">
        <v>242</v>
      </c>
      <c r="B20" s="108"/>
      <c r="C20" s="27">
        <v>165.7</v>
      </c>
      <c r="D20" s="27">
        <v>144</v>
      </c>
      <c r="E20" s="27">
        <v>2293.6999999999998</v>
      </c>
      <c r="F20" s="27">
        <f t="shared" si="3"/>
        <v>2800.5</v>
      </c>
      <c r="G20" s="27">
        <f>'Розшифровка 2 до формування'!H185</f>
        <v>0</v>
      </c>
      <c r="H20" s="27">
        <f>'Розшифровка 2 до формування'!I185</f>
        <v>0</v>
      </c>
      <c r="I20" s="27">
        <f>'Розшифровка 2 до формування'!J185</f>
        <v>0</v>
      </c>
      <c r="J20" s="27">
        <f>'Розшифровка 2 до формування'!K185</f>
        <v>2800.5</v>
      </c>
      <c r="K20" s="231"/>
    </row>
    <row r="21" spans="1:14" ht="38.25" customHeight="1">
      <c r="A21" s="118" t="s">
        <v>378</v>
      </c>
      <c r="B21" s="108"/>
      <c r="C21" s="27">
        <v>2555.5</v>
      </c>
      <c r="D21" s="27"/>
      <c r="E21" s="27">
        <v>1398.1</v>
      </c>
      <c r="F21" s="27">
        <f t="shared" si="3"/>
        <v>0</v>
      </c>
      <c r="G21" s="27">
        <f>'Розшифровка 2 до формування'!H203</f>
        <v>0</v>
      </c>
      <c r="H21" s="27">
        <f>'Розшифровка 2 до формування'!I203</f>
        <v>0</v>
      </c>
      <c r="I21" s="27">
        <f>'Розшифровка 2 до формування'!J203</f>
        <v>0</v>
      </c>
      <c r="J21" s="27">
        <f>'Розшифровка 2 до формування'!K203</f>
        <v>0</v>
      </c>
      <c r="K21" s="231"/>
    </row>
    <row r="22" spans="1:14" ht="60.75" customHeight="1">
      <c r="A22" s="113" t="s">
        <v>465</v>
      </c>
      <c r="B22" s="108"/>
      <c r="C22" s="27">
        <f>'Розшифровка 1 до Формування'!D17</f>
        <v>165.7</v>
      </c>
      <c r="D22" s="27">
        <f>'Розшифровка 1 до Формування'!E17</f>
        <v>144</v>
      </c>
      <c r="E22" s="27">
        <v>959.7</v>
      </c>
      <c r="F22" s="27">
        <f t="shared" si="3"/>
        <v>504.4</v>
      </c>
      <c r="G22" s="27">
        <f>'Розшифровка 2 до формування'!H155</f>
        <v>111.1</v>
      </c>
      <c r="H22" s="27">
        <f>'Розшифровка 2 до формування'!I155</f>
        <v>116.1</v>
      </c>
      <c r="I22" s="27">
        <f>'Розшифровка 2 до формування'!J155</f>
        <v>136.1</v>
      </c>
      <c r="J22" s="27">
        <f>'Розшифровка 2 до формування'!K155</f>
        <v>141.1</v>
      </c>
      <c r="K22" s="231"/>
      <c r="L22" s="112"/>
      <c r="M22" s="233"/>
      <c r="N22" s="112"/>
    </row>
    <row r="23" spans="1:14" s="134" customFormat="1" ht="28.5" customHeight="1">
      <c r="A23" s="230" t="s">
        <v>46</v>
      </c>
      <c r="B23" s="236"/>
      <c r="C23" s="127"/>
      <c r="D23" s="127"/>
      <c r="E23" s="127"/>
      <c r="F23" s="27"/>
      <c r="G23" s="127"/>
      <c r="H23" s="127"/>
      <c r="I23" s="127"/>
      <c r="J23" s="127"/>
      <c r="K23" s="231"/>
    </row>
    <row r="24" spans="1:14" s="134" customFormat="1" ht="30" customHeight="1">
      <c r="A24" s="187" t="s">
        <v>97</v>
      </c>
      <c r="B24" s="237">
        <v>3255</v>
      </c>
      <c r="C24" s="178">
        <f>C25</f>
        <v>12885.999999999996</v>
      </c>
      <c r="D24" s="178">
        <f t="shared" ref="D24:E24" si="4">D25</f>
        <v>1750</v>
      </c>
      <c r="E24" s="178">
        <f t="shared" si="4"/>
        <v>6340.2000000000007</v>
      </c>
      <c r="F24" s="178">
        <f t="shared" ref="F24:F25" si="5">G24+H24+I24+J24</f>
        <v>9908.0999999999985</v>
      </c>
      <c r="G24" s="178">
        <f t="shared" ref="G24:J24" si="6">G25</f>
        <v>1463.3</v>
      </c>
      <c r="H24" s="178">
        <f t="shared" si="6"/>
        <v>8444.7999999999993</v>
      </c>
      <c r="I24" s="204">
        <f t="shared" si="6"/>
        <v>0</v>
      </c>
      <c r="J24" s="204">
        <f t="shared" si="6"/>
        <v>0</v>
      </c>
      <c r="K24" s="231"/>
    </row>
    <row r="25" spans="1:14" s="134" customFormat="1" ht="37.5" customHeight="1">
      <c r="A25" s="113" t="s">
        <v>138</v>
      </c>
      <c r="B25" s="238">
        <v>3260</v>
      </c>
      <c r="C25" s="27">
        <f>C26+C75</f>
        <v>12885.999999999996</v>
      </c>
      <c r="D25" s="27">
        <f>D26+D75</f>
        <v>1750</v>
      </c>
      <c r="E25" s="27">
        <f>E26+E75</f>
        <v>6340.2000000000007</v>
      </c>
      <c r="F25" s="27">
        <f t="shared" si="5"/>
        <v>9908.0999999999985</v>
      </c>
      <c r="G25" s="27">
        <f>G26+G75</f>
        <v>1463.3</v>
      </c>
      <c r="H25" s="27">
        <f>H26+H75</f>
        <v>8444.7999999999993</v>
      </c>
      <c r="I25" s="158">
        <f>I26+I75</f>
        <v>0</v>
      </c>
      <c r="J25" s="158">
        <f>J26+J75</f>
        <v>0</v>
      </c>
      <c r="K25" s="231"/>
    </row>
    <row r="26" spans="1:14" s="134" customFormat="1" ht="44.25" customHeight="1">
      <c r="A26" s="230" t="s">
        <v>212</v>
      </c>
      <c r="B26" s="236">
        <v>3266</v>
      </c>
      <c r="C26" s="127">
        <f>SUM(C49:C74)</f>
        <v>10683.199999999997</v>
      </c>
      <c r="D26" s="127">
        <f>SUM(D49:D74)</f>
        <v>1750</v>
      </c>
      <c r="E26" s="127">
        <f>SUM(E49:E74)</f>
        <v>4137.4000000000005</v>
      </c>
      <c r="F26" s="127">
        <f>G26+H26+I26+J26</f>
        <v>0</v>
      </c>
      <c r="G26" s="127">
        <f>SUM(G49:G74)</f>
        <v>0</v>
      </c>
      <c r="H26" s="127">
        <f>SUM(H49:H74)</f>
        <v>0</v>
      </c>
      <c r="I26" s="239">
        <f>SUM(I49:I74)</f>
        <v>0</v>
      </c>
      <c r="J26" s="239">
        <f>SUM(J49:J74)</f>
        <v>0</v>
      </c>
      <c r="K26" s="231"/>
    </row>
    <row r="27" spans="1:14" s="134" customFormat="1" ht="27" hidden="1" customHeight="1">
      <c r="A27" s="240" t="s">
        <v>293</v>
      </c>
      <c r="B27" s="240"/>
      <c r="C27" s="240"/>
      <c r="D27" s="241"/>
      <c r="E27" s="241"/>
      <c r="F27" s="28">
        <f t="shared" ref="F27:F74" si="7">G27+H27+I27+J27</f>
        <v>0</v>
      </c>
      <c r="G27" s="242"/>
      <c r="H27" s="178"/>
      <c r="I27" s="204"/>
      <c r="J27" s="204"/>
      <c r="K27" s="231">
        <f t="shared" ref="K27:K48" si="8">G27+H27</f>
        <v>0</v>
      </c>
    </row>
    <row r="28" spans="1:14" s="134" customFormat="1" ht="27.75" hidden="1" customHeight="1">
      <c r="A28" s="240" t="s">
        <v>294</v>
      </c>
      <c r="B28" s="240"/>
      <c r="C28" s="240"/>
      <c r="D28" s="241"/>
      <c r="E28" s="241"/>
      <c r="F28" s="28">
        <f t="shared" si="7"/>
        <v>0</v>
      </c>
      <c r="G28" s="242"/>
      <c r="H28" s="178"/>
      <c r="I28" s="204"/>
      <c r="J28" s="204"/>
      <c r="K28" s="231">
        <f t="shared" si="8"/>
        <v>0</v>
      </c>
    </row>
    <row r="29" spans="1:14" s="134" customFormat="1" ht="27.75" hidden="1" customHeight="1">
      <c r="A29" s="240" t="s">
        <v>295</v>
      </c>
      <c r="B29" s="240"/>
      <c r="C29" s="240"/>
      <c r="D29" s="241"/>
      <c r="E29" s="241"/>
      <c r="F29" s="28">
        <f t="shared" si="7"/>
        <v>0</v>
      </c>
      <c r="G29" s="242"/>
      <c r="H29" s="178"/>
      <c r="I29" s="204"/>
      <c r="J29" s="204"/>
      <c r="K29" s="231">
        <f t="shared" si="8"/>
        <v>0</v>
      </c>
    </row>
    <row r="30" spans="1:14" s="134" customFormat="1" ht="27.75" hidden="1" customHeight="1">
      <c r="A30" s="240" t="s">
        <v>296</v>
      </c>
      <c r="B30" s="240"/>
      <c r="C30" s="240"/>
      <c r="D30" s="241"/>
      <c r="E30" s="241"/>
      <c r="F30" s="28">
        <f t="shared" si="7"/>
        <v>0</v>
      </c>
      <c r="G30" s="242"/>
      <c r="H30" s="178"/>
      <c r="I30" s="204"/>
      <c r="J30" s="204"/>
      <c r="K30" s="231">
        <f t="shared" si="8"/>
        <v>0</v>
      </c>
    </row>
    <row r="31" spans="1:14" s="134" customFormat="1" ht="27.75" hidden="1" customHeight="1">
      <c r="A31" s="240" t="s">
        <v>297</v>
      </c>
      <c r="B31" s="240"/>
      <c r="C31" s="240"/>
      <c r="D31" s="241"/>
      <c r="E31" s="241"/>
      <c r="F31" s="28">
        <f t="shared" si="7"/>
        <v>0</v>
      </c>
      <c r="G31" s="242"/>
      <c r="H31" s="178"/>
      <c r="I31" s="204"/>
      <c r="J31" s="204"/>
      <c r="K31" s="231">
        <f t="shared" si="8"/>
        <v>0</v>
      </c>
    </row>
    <row r="32" spans="1:14" s="134" customFormat="1" ht="27.75" hidden="1" customHeight="1">
      <c r="A32" s="240" t="s">
        <v>298</v>
      </c>
      <c r="B32" s="240"/>
      <c r="C32" s="240"/>
      <c r="D32" s="241"/>
      <c r="E32" s="241"/>
      <c r="F32" s="28">
        <f t="shared" si="7"/>
        <v>0</v>
      </c>
      <c r="G32" s="242"/>
      <c r="H32" s="178"/>
      <c r="I32" s="204"/>
      <c r="J32" s="204"/>
      <c r="K32" s="231">
        <f t="shared" si="8"/>
        <v>0</v>
      </c>
    </row>
    <row r="33" spans="1:11" s="134" customFormat="1" ht="27.75" hidden="1" customHeight="1">
      <c r="A33" s="240" t="s">
        <v>299</v>
      </c>
      <c r="B33" s="240"/>
      <c r="C33" s="240"/>
      <c r="D33" s="241"/>
      <c r="E33" s="241"/>
      <c r="F33" s="28">
        <f t="shared" si="7"/>
        <v>0</v>
      </c>
      <c r="G33" s="242"/>
      <c r="H33" s="178"/>
      <c r="I33" s="204"/>
      <c r="J33" s="204"/>
      <c r="K33" s="231">
        <f t="shared" si="8"/>
        <v>0</v>
      </c>
    </row>
    <row r="34" spans="1:11" s="134" customFormat="1" ht="27.75" hidden="1" customHeight="1">
      <c r="A34" s="240" t="s">
        <v>300</v>
      </c>
      <c r="B34" s="240"/>
      <c r="C34" s="240"/>
      <c r="D34" s="241"/>
      <c r="E34" s="241"/>
      <c r="F34" s="28">
        <f t="shared" si="7"/>
        <v>0</v>
      </c>
      <c r="G34" s="242"/>
      <c r="H34" s="178"/>
      <c r="I34" s="204"/>
      <c r="J34" s="204"/>
      <c r="K34" s="231">
        <f t="shared" si="8"/>
        <v>0</v>
      </c>
    </row>
    <row r="35" spans="1:11" s="134" customFormat="1" ht="27.75" hidden="1" customHeight="1">
      <c r="A35" s="240" t="s">
        <v>301</v>
      </c>
      <c r="B35" s="240"/>
      <c r="C35" s="240"/>
      <c r="D35" s="241"/>
      <c r="E35" s="241"/>
      <c r="F35" s="28"/>
      <c r="G35" s="242"/>
      <c r="H35" s="178"/>
      <c r="I35" s="204"/>
      <c r="J35" s="204"/>
      <c r="K35" s="231">
        <f t="shared" si="8"/>
        <v>0</v>
      </c>
    </row>
    <row r="36" spans="1:11" s="134" customFormat="1" ht="27.75" hidden="1" customHeight="1">
      <c r="A36" s="240" t="s">
        <v>302</v>
      </c>
      <c r="B36" s="240"/>
      <c r="C36" s="240"/>
      <c r="D36" s="241"/>
      <c r="E36" s="241"/>
      <c r="F36" s="28"/>
      <c r="G36" s="242"/>
      <c r="H36" s="178"/>
      <c r="I36" s="204"/>
      <c r="J36" s="204"/>
      <c r="K36" s="231">
        <f t="shared" si="8"/>
        <v>0</v>
      </c>
    </row>
    <row r="37" spans="1:11" s="134" customFormat="1" ht="27.75" hidden="1" customHeight="1">
      <c r="A37" s="240" t="s">
        <v>303</v>
      </c>
      <c r="B37" s="240"/>
      <c r="C37" s="240"/>
      <c r="D37" s="241"/>
      <c r="E37" s="241"/>
      <c r="F37" s="28"/>
      <c r="G37" s="242"/>
      <c r="H37" s="178"/>
      <c r="I37" s="204"/>
      <c r="J37" s="204"/>
      <c r="K37" s="231">
        <f t="shared" si="8"/>
        <v>0</v>
      </c>
    </row>
    <row r="38" spans="1:11" s="134" customFormat="1" ht="27.75" hidden="1" customHeight="1">
      <c r="A38" s="240" t="s">
        <v>304</v>
      </c>
      <c r="B38" s="240"/>
      <c r="C38" s="240"/>
      <c r="D38" s="241"/>
      <c r="E38" s="241"/>
      <c r="F38" s="28"/>
      <c r="G38" s="242"/>
      <c r="H38" s="178"/>
      <c r="I38" s="204"/>
      <c r="J38" s="204"/>
      <c r="K38" s="231">
        <f t="shared" si="8"/>
        <v>0</v>
      </c>
    </row>
    <row r="39" spans="1:11" s="134" customFormat="1" ht="27.75" hidden="1" customHeight="1">
      <c r="A39" s="240" t="s">
        <v>305</v>
      </c>
      <c r="B39" s="240"/>
      <c r="C39" s="240"/>
      <c r="D39" s="241"/>
      <c r="E39" s="241"/>
      <c r="F39" s="28"/>
      <c r="G39" s="242"/>
      <c r="H39" s="178"/>
      <c r="I39" s="204"/>
      <c r="J39" s="204"/>
      <c r="K39" s="231">
        <f t="shared" si="8"/>
        <v>0</v>
      </c>
    </row>
    <row r="40" spans="1:11" s="134" customFormat="1" ht="27.75" hidden="1" customHeight="1">
      <c r="A40" s="240" t="s">
        <v>306</v>
      </c>
      <c r="B40" s="240"/>
      <c r="C40" s="240"/>
      <c r="D40" s="241"/>
      <c r="E40" s="241"/>
      <c r="F40" s="28"/>
      <c r="G40" s="242"/>
      <c r="H40" s="178"/>
      <c r="I40" s="204"/>
      <c r="J40" s="204"/>
      <c r="K40" s="231">
        <f t="shared" si="8"/>
        <v>0</v>
      </c>
    </row>
    <row r="41" spans="1:11" s="134" customFormat="1" ht="27.75" hidden="1" customHeight="1">
      <c r="A41" s="240" t="s">
        <v>307</v>
      </c>
      <c r="B41" s="240"/>
      <c r="C41" s="240"/>
      <c r="D41" s="241"/>
      <c r="E41" s="241"/>
      <c r="F41" s="28"/>
      <c r="G41" s="242"/>
      <c r="H41" s="178"/>
      <c r="I41" s="204"/>
      <c r="J41" s="204"/>
      <c r="K41" s="231">
        <f t="shared" si="8"/>
        <v>0</v>
      </c>
    </row>
    <row r="42" spans="1:11" s="134" customFormat="1" ht="27.75" hidden="1" customHeight="1">
      <c r="A42" s="240" t="s">
        <v>308</v>
      </c>
      <c r="B42" s="240"/>
      <c r="C42" s="240"/>
      <c r="D42" s="241"/>
      <c r="E42" s="241"/>
      <c r="F42" s="28">
        <f t="shared" si="7"/>
        <v>0</v>
      </c>
      <c r="G42" s="242"/>
      <c r="H42" s="178"/>
      <c r="I42" s="204"/>
      <c r="J42" s="204"/>
      <c r="K42" s="231">
        <f t="shared" si="8"/>
        <v>0</v>
      </c>
    </row>
    <row r="43" spans="1:11" s="134" customFormat="1" ht="27.75" hidden="1" customHeight="1">
      <c r="A43" s="240" t="s">
        <v>309</v>
      </c>
      <c r="B43" s="240"/>
      <c r="C43" s="240"/>
      <c r="D43" s="241"/>
      <c r="E43" s="241"/>
      <c r="F43" s="28">
        <f t="shared" si="7"/>
        <v>0</v>
      </c>
      <c r="G43" s="242"/>
      <c r="H43" s="178"/>
      <c r="I43" s="204"/>
      <c r="J43" s="204"/>
      <c r="K43" s="231">
        <f t="shared" si="8"/>
        <v>0</v>
      </c>
    </row>
    <row r="44" spans="1:11" s="134" customFormat="1" ht="27.75" hidden="1" customHeight="1">
      <c r="A44" s="240" t="s">
        <v>310</v>
      </c>
      <c r="B44" s="240"/>
      <c r="C44" s="240"/>
      <c r="D44" s="241"/>
      <c r="E44" s="241"/>
      <c r="F44" s="28">
        <f t="shared" si="7"/>
        <v>0</v>
      </c>
      <c r="G44" s="242"/>
      <c r="H44" s="178"/>
      <c r="I44" s="204"/>
      <c r="J44" s="204"/>
      <c r="K44" s="231">
        <f t="shared" si="8"/>
        <v>0</v>
      </c>
    </row>
    <row r="45" spans="1:11" s="134" customFormat="1" ht="27.75" hidden="1" customHeight="1">
      <c r="A45" s="240" t="s">
        <v>311</v>
      </c>
      <c r="B45" s="240"/>
      <c r="C45" s="240"/>
      <c r="D45" s="241"/>
      <c r="E45" s="241"/>
      <c r="F45" s="28">
        <f t="shared" si="7"/>
        <v>0</v>
      </c>
      <c r="G45" s="242"/>
      <c r="H45" s="178"/>
      <c r="I45" s="204"/>
      <c r="J45" s="204"/>
      <c r="K45" s="231">
        <f t="shared" si="8"/>
        <v>0</v>
      </c>
    </row>
    <row r="46" spans="1:11" s="134" customFormat="1" ht="27.75" hidden="1" customHeight="1">
      <c r="A46" s="240" t="s">
        <v>312</v>
      </c>
      <c r="B46" s="240"/>
      <c r="C46" s="240"/>
      <c r="D46" s="241"/>
      <c r="E46" s="241"/>
      <c r="F46" s="28">
        <f t="shared" si="7"/>
        <v>0</v>
      </c>
      <c r="G46" s="242"/>
      <c r="H46" s="178"/>
      <c r="I46" s="204"/>
      <c r="J46" s="204"/>
      <c r="K46" s="231">
        <f t="shared" si="8"/>
        <v>0</v>
      </c>
    </row>
    <row r="47" spans="1:11" s="134" customFormat="1" ht="27.75" hidden="1" customHeight="1">
      <c r="A47" s="240" t="s">
        <v>313</v>
      </c>
      <c r="B47" s="240"/>
      <c r="C47" s="240"/>
      <c r="D47" s="241"/>
      <c r="E47" s="241"/>
      <c r="F47" s="28">
        <f t="shared" si="7"/>
        <v>0</v>
      </c>
      <c r="G47" s="242"/>
      <c r="H47" s="178"/>
      <c r="I47" s="204"/>
      <c r="J47" s="204"/>
      <c r="K47" s="231">
        <f t="shared" si="8"/>
        <v>0</v>
      </c>
    </row>
    <row r="48" spans="1:11" s="134" customFormat="1" ht="27.75" hidden="1" customHeight="1">
      <c r="A48" s="240" t="s">
        <v>314</v>
      </c>
      <c r="B48" s="240"/>
      <c r="C48" s="240"/>
      <c r="D48" s="241"/>
      <c r="E48" s="241"/>
      <c r="F48" s="28">
        <f t="shared" si="7"/>
        <v>0</v>
      </c>
      <c r="G48" s="242"/>
      <c r="H48" s="178"/>
      <c r="I48" s="204"/>
      <c r="J48" s="204"/>
      <c r="K48" s="231">
        <f t="shared" si="8"/>
        <v>0</v>
      </c>
    </row>
    <row r="49" spans="1:11" s="134" customFormat="1" ht="27.75" customHeight="1">
      <c r="A49" s="243" t="s">
        <v>467</v>
      </c>
      <c r="B49" s="240"/>
      <c r="C49" s="28">
        <v>158</v>
      </c>
      <c r="D49" s="27"/>
      <c r="E49" s="244"/>
      <c r="F49" s="28">
        <f t="shared" si="7"/>
        <v>0</v>
      </c>
      <c r="G49" s="242"/>
      <c r="H49" s="178"/>
      <c r="I49" s="204"/>
      <c r="J49" s="204"/>
      <c r="K49" s="231"/>
    </row>
    <row r="50" spans="1:11" s="134" customFormat="1" ht="27.75" customHeight="1">
      <c r="A50" s="243" t="s">
        <v>434</v>
      </c>
      <c r="B50" s="240"/>
      <c r="C50" s="28">
        <v>700</v>
      </c>
      <c r="D50" s="27">
        <v>1750</v>
      </c>
      <c r="E50" s="244">
        <v>0</v>
      </c>
      <c r="F50" s="28">
        <f t="shared" si="7"/>
        <v>0</v>
      </c>
      <c r="G50" s="242"/>
      <c r="H50" s="178"/>
      <c r="I50" s="204"/>
      <c r="J50" s="204"/>
      <c r="K50" s="231"/>
    </row>
    <row r="51" spans="1:11" s="134" customFormat="1" ht="27.75" customHeight="1">
      <c r="A51" s="243" t="s">
        <v>518</v>
      </c>
      <c r="B51" s="240"/>
      <c r="C51" s="28"/>
      <c r="D51" s="27"/>
      <c r="E51" s="245">
        <v>63</v>
      </c>
      <c r="F51" s="28">
        <f t="shared" si="7"/>
        <v>0</v>
      </c>
      <c r="G51" s="242"/>
      <c r="H51" s="178"/>
      <c r="I51" s="204"/>
      <c r="J51" s="204"/>
      <c r="K51" s="231"/>
    </row>
    <row r="52" spans="1:11" s="134" customFormat="1" ht="27.75" customHeight="1">
      <c r="A52" s="243" t="s">
        <v>519</v>
      </c>
      <c r="B52" s="240"/>
      <c r="C52" s="28"/>
      <c r="D52" s="27"/>
      <c r="E52" s="245">
        <v>69.099999999999994</v>
      </c>
      <c r="F52" s="28">
        <f t="shared" si="7"/>
        <v>0</v>
      </c>
      <c r="G52" s="242"/>
      <c r="H52" s="178"/>
      <c r="I52" s="204"/>
      <c r="J52" s="204"/>
      <c r="K52" s="231"/>
    </row>
    <row r="53" spans="1:11" s="134" customFormat="1" ht="27.75" customHeight="1">
      <c r="A53" s="243" t="s">
        <v>520</v>
      </c>
      <c r="B53" s="240"/>
      <c r="C53" s="28"/>
      <c r="D53" s="27"/>
      <c r="E53" s="245">
        <v>18.8</v>
      </c>
      <c r="F53" s="28">
        <f t="shared" si="7"/>
        <v>0</v>
      </c>
      <c r="G53" s="242"/>
      <c r="H53" s="178"/>
      <c r="I53" s="204"/>
      <c r="J53" s="204"/>
      <c r="K53" s="231"/>
    </row>
    <row r="54" spans="1:11" s="134" customFormat="1" ht="27.75" customHeight="1">
      <c r="A54" s="243" t="s">
        <v>521</v>
      </c>
      <c r="B54" s="240"/>
      <c r="C54" s="28"/>
      <c r="D54" s="27"/>
      <c r="E54" s="245">
        <v>17.5</v>
      </c>
      <c r="F54" s="28">
        <f t="shared" si="7"/>
        <v>0</v>
      </c>
      <c r="G54" s="242"/>
      <c r="H54" s="178"/>
      <c r="I54" s="204"/>
      <c r="J54" s="204"/>
      <c r="K54" s="231"/>
    </row>
    <row r="55" spans="1:11" s="134" customFormat="1" ht="27.75" customHeight="1">
      <c r="A55" s="243" t="s">
        <v>522</v>
      </c>
      <c r="B55" s="240"/>
      <c r="C55" s="28"/>
      <c r="D55" s="27"/>
      <c r="E55" s="245">
        <v>0.1</v>
      </c>
      <c r="F55" s="28">
        <f t="shared" si="7"/>
        <v>0</v>
      </c>
      <c r="G55" s="242"/>
      <c r="H55" s="178"/>
      <c r="I55" s="204"/>
      <c r="J55" s="204"/>
      <c r="K55" s="231"/>
    </row>
    <row r="56" spans="1:11" s="134" customFormat="1" ht="27.75" customHeight="1">
      <c r="A56" s="243" t="s">
        <v>523</v>
      </c>
      <c r="B56" s="240"/>
      <c r="C56" s="28"/>
      <c r="D56" s="27"/>
      <c r="E56" s="245">
        <v>25</v>
      </c>
      <c r="F56" s="28">
        <f t="shared" si="7"/>
        <v>0</v>
      </c>
      <c r="G56" s="242"/>
      <c r="H56" s="178"/>
      <c r="I56" s="204"/>
      <c r="J56" s="204"/>
      <c r="K56" s="231"/>
    </row>
    <row r="57" spans="1:11" s="134" customFormat="1" ht="27.75" customHeight="1">
      <c r="A57" s="243" t="s">
        <v>524</v>
      </c>
      <c r="B57" s="240"/>
      <c r="C57" s="28"/>
      <c r="D57" s="27"/>
      <c r="E57" s="245">
        <v>25</v>
      </c>
      <c r="F57" s="28">
        <f t="shared" si="7"/>
        <v>0</v>
      </c>
      <c r="G57" s="242"/>
      <c r="H57" s="178"/>
      <c r="I57" s="204"/>
      <c r="J57" s="204"/>
      <c r="K57" s="231"/>
    </row>
    <row r="58" spans="1:11" s="134" customFormat="1" ht="27.75" customHeight="1">
      <c r="A58" s="243" t="s">
        <v>525</v>
      </c>
      <c r="B58" s="240"/>
      <c r="C58" s="28"/>
      <c r="D58" s="27"/>
      <c r="E58" s="246">
        <v>5.6</v>
      </c>
      <c r="F58" s="28">
        <f t="shared" si="7"/>
        <v>0</v>
      </c>
      <c r="G58" s="242"/>
      <c r="H58" s="178"/>
      <c r="I58" s="204"/>
      <c r="J58" s="204"/>
      <c r="K58" s="231"/>
    </row>
    <row r="59" spans="1:11" s="134" customFormat="1" ht="27.75" customHeight="1">
      <c r="A59" s="243" t="s">
        <v>526</v>
      </c>
      <c r="B59" s="240"/>
      <c r="C59" s="28"/>
      <c r="D59" s="27"/>
      <c r="E59" s="246">
        <v>47.4</v>
      </c>
      <c r="F59" s="28"/>
      <c r="G59" s="242"/>
      <c r="H59" s="178"/>
      <c r="I59" s="204"/>
      <c r="J59" s="204"/>
      <c r="K59" s="231"/>
    </row>
    <row r="60" spans="1:11" s="134" customFormat="1" ht="27.75" customHeight="1">
      <c r="A60" s="243" t="s">
        <v>527</v>
      </c>
      <c r="B60" s="240"/>
      <c r="C60" s="28"/>
      <c r="D60" s="27"/>
      <c r="E60" s="246">
        <v>1463.3</v>
      </c>
      <c r="F60" s="28"/>
      <c r="G60" s="242"/>
      <c r="H60" s="178"/>
      <c r="I60" s="204"/>
      <c r="J60" s="204"/>
      <c r="K60" s="231"/>
    </row>
    <row r="61" spans="1:11" s="134" customFormat="1" ht="27.75" customHeight="1">
      <c r="A61" s="243" t="s">
        <v>468</v>
      </c>
      <c r="B61" s="240"/>
      <c r="C61" s="28">
        <v>211.9</v>
      </c>
      <c r="D61" s="27"/>
      <c r="E61" s="245"/>
      <c r="F61" s="28"/>
      <c r="G61" s="242"/>
      <c r="H61" s="178"/>
      <c r="I61" s="204"/>
      <c r="J61" s="204"/>
      <c r="K61" s="231"/>
    </row>
    <row r="62" spans="1:11" s="134" customFormat="1" ht="27.75" customHeight="1">
      <c r="A62" s="243" t="s">
        <v>528</v>
      </c>
      <c r="B62" s="240"/>
      <c r="C62" s="28">
        <v>663.7</v>
      </c>
      <c r="D62" s="27"/>
      <c r="E62" s="245"/>
      <c r="F62" s="28"/>
      <c r="G62" s="242"/>
      <c r="H62" s="178"/>
      <c r="I62" s="204"/>
      <c r="J62" s="204"/>
      <c r="K62" s="231"/>
    </row>
    <row r="63" spans="1:11" s="134" customFormat="1" ht="27.75" customHeight="1">
      <c r="A63" s="247" t="s">
        <v>529</v>
      </c>
      <c r="B63" s="240"/>
      <c r="C63" s="28">
        <v>378</v>
      </c>
      <c r="D63" s="27"/>
      <c r="E63" s="245"/>
      <c r="F63" s="28"/>
      <c r="G63" s="242"/>
      <c r="H63" s="178"/>
      <c r="I63" s="204"/>
      <c r="J63" s="204"/>
      <c r="K63" s="231"/>
    </row>
    <row r="64" spans="1:11" s="134" customFormat="1" ht="27.75" customHeight="1">
      <c r="A64" s="248" t="s">
        <v>530</v>
      </c>
      <c r="B64" s="240"/>
      <c r="C64" s="28">
        <v>1592.2</v>
      </c>
      <c r="D64" s="27"/>
      <c r="E64" s="245">
        <v>1590</v>
      </c>
      <c r="F64" s="28"/>
      <c r="G64" s="242"/>
      <c r="H64" s="178"/>
      <c r="I64" s="204"/>
      <c r="J64" s="204"/>
      <c r="K64" s="231"/>
    </row>
    <row r="65" spans="1:11" s="134" customFormat="1" ht="27.75" customHeight="1">
      <c r="A65" s="248" t="s">
        <v>469</v>
      </c>
      <c r="B65" s="240"/>
      <c r="C65" s="28">
        <v>508.2</v>
      </c>
      <c r="D65" s="27"/>
      <c r="E65" s="245">
        <v>508.1</v>
      </c>
      <c r="F65" s="28"/>
      <c r="G65" s="242"/>
      <c r="H65" s="178"/>
      <c r="I65" s="204"/>
      <c r="J65" s="204"/>
      <c r="K65" s="231"/>
    </row>
    <row r="66" spans="1:11" s="134" customFormat="1" ht="27.75" customHeight="1">
      <c r="A66" s="248" t="s">
        <v>531</v>
      </c>
      <c r="B66" s="240"/>
      <c r="C66" s="28">
        <v>5806.3</v>
      </c>
      <c r="D66" s="27"/>
      <c r="E66" s="245">
        <v>241.3</v>
      </c>
      <c r="F66" s="28"/>
      <c r="G66" s="242"/>
      <c r="H66" s="178"/>
      <c r="I66" s="204"/>
      <c r="J66" s="204"/>
      <c r="K66" s="231"/>
    </row>
    <row r="67" spans="1:11" s="134" customFormat="1" ht="27.75" customHeight="1">
      <c r="A67" s="248" t="s">
        <v>435</v>
      </c>
      <c r="B67" s="240"/>
      <c r="C67" s="28">
        <v>105</v>
      </c>
      <c r="D67" s="27"/>
      <c r="E67" s="245">
        <v>24</v>
      </c>
      <c r="F67" s="28"/>
      <c r="G67" s="242"/>
      <c r="H67" s="178"/>
      <c r="I67" s="204"/>
      <c r="J67" s="204"/>
      <c r="K67" s="231"/>
    </row>
    <row r="68" spans="1:11" s="134" customFormat="1" ht="27.75" customHeight="1">
      <c r="A68" s="249" t="s">
        <v>470</v>
      </c>
      <c r="B68" s="240"/>
      <c r="C68" s="28">
        <v>24</v>
      </c>
      <c r="D68" s="27"/>
      <c r="E68" s="245"/>
      <c r="F68" s="28"/>
      <c r="G68" s="242"/>
      <c r="H68" s="178"/>
      <c r="I68" s="204"/>
      <c r="J68" s="204"/>
      <c r="K68" s="231"/>
    </row>
    <row r="69" spans="1:11" s="134" customFormat="1" ht="27.75" customHeight="1">
      <c r="A69" s="248" t="s">
        <v>532</v>
      </c>
      <c r="B69" s="240"/>
      <c r="C69" s="28">
        <v>16.8</v>
      </c>
      <c r="D69" s="27"/>
      <c r="E69" s="245">
        <v>16.8</v>
      </c>
      <c r="F69" s="28">
        <f t="shared" si="7"/>
        <v>0</v>
      </c>
      <c r="G69" s="242"/>
      <c r="H69" s="178"/>
      <c r="I69" s="204"/>
      <c r="J69" s="204"/>
      <c r="K69" s="231"/>
    </row>
    <row r="70" spans="1:11" s="134" customFormat="1" ht="27.75" customHeight="1">
      <c r="A70" s="249" t="s">
        <v>471</v>
      </c>
      <c r="B70" s="240"/>
      <c r="C70" s="28">
        <v>438.6</v>
      </c>
      <c r="D70" s="27"/>
      <c r="E70" s="245"/>
      <c r="F70" s="28">
        <f t="shared" si="7"/>
        <v>0</v>
      </c>
      <c r="G70" s="242"/>
      <c r="H70" s="178"/>
      <c r="I70" s="204"/>
      <c r="J70" s="204"/>
      <c r="K70" s="231"/>
    </row>
    <row r="71" spans="1:11" s="134" customFormat="1" ht="27.75" customHeight="1">
      <c r="A71" s="249" t="s">
        <v>472</v>
      </c>
      <c r="B71" s="240"/>
      <c r="C71" s="28">
        <v>39.4</v>
      </c>
      <c r="D71" s="27"/>
      <c r="E71" s="245"/>
      <c r="F71" s="28">
        <f t="shared" si="7"/>
        <v>0</v>
      </c>
      <c r="G71" s="242"/>
      <c r="H71" s="178"/>
      <c r="I71" s="204"/>
      <c r="J71" s="204"/>
      <c r="K71" s="231"/>
    </row>
    <row r="72" spans="1:11" s="134" customFormat="1" ht="27.75" customHeight="1">
      <c r="A72" s="249" t="s">
        <v>473</v>
      </c>
      <c r="B72" s="240"/>
      <c r="C72" s="28">
        <v>8.9</v>
      </c>
      <c r="D72" s="27"/>
      <c r="E72" s="245"/>
      <c r="F72" s="28">
        <f t="shared" si="7"/>
        <v>0</v>
      </c>
      <c r="G72" s="242"/>
      <c r="H72" s="178"/>
      <c r="I72" s="204"/>
      <c r="J72" s="204"/>
      <c r="K72" s="231"/>
    </row>
    <row r="73" spans="1:11" s="134" customFormat="1" ht="35.25" customHeight="1">
      <c r="A73" s="249" t="s">
        <v>474</v>
      </c>
      <c r="B73" s="240"/>
      <c r="C73" s="28">
        <v>9.8000000000000007</v>
      </c>
      <c r="D73" s="27"/>
      <c r="E73" s="245"/>
      <c r="F73" s="28">
        <f t="shared" si="7"/>
        <v>0</v>
      </c>
      <c r="G73" s="242"/>
      <c r="H73" s="178"/>
      <c r="I73" s="204"/>
      <c r="J73" s="204"/>
      <c r="K73" s="231"/>
    </row>
    <row r="74" spans="1:11" s="134" customFormat="1" ht="27.75" customHeight="1">
      <c r="A74" s="248" t="s">
        <v>533</v>
      </c>
      <c r="B74" s="240"/>
      <c r="C74" s="28">
        <v>22.4</v>
      </c>
      <c r="D74" s="27"/>
      <c r="E74" s="245">
        <v>22.4</v>
      </c>
      <c r="F74" s="28">
        <f t="shared" si="7"/>
        <v>0</v>
      </c>
      <c r="G74" s="242"/>
      <c r="H74" s="178"/>
      <c r="I74" s="204"/>
      <c r="J74" s="204"/>
      <c r="K74" s="231"/>
    </row>
    <row r="75" spans="1:11" s="134" customFormat="1" ht="24.75" customHeight="1">
      <c r="A75" s="230" t="s">
        <v>152</v>
      </c>
      <c r="B75" s="236">
        <v>3270</v>
      </c>
      <c r="C75" s="127">
        <f>SUM(C79:C80)</f>
        <v>2202.8000000000002</v>
      </c>
      <c r="D75" s="127">
        <f t="shared" ref="D75:E75" si="9">SUM(D79:D80)</f>
        <v>0</v>
      </c>
      <c r="E75" s="127">
        <f t="shared" si="9"/>
        <v>2202.8000000000002</v>
      </c>
      <c r="F75" s="178">
        <f>G75+H75+I75+J75</f>
        <v>9908.0999999999985</v>
      </c>
      <c r="G75" s="178">
        <f>SUM(G76:G80)</f>
        <v>1463.3</v>
      </c>
      <c r="H75" s="178">
        <f t="shared" ref="H75:J75" si="10">SUM(H76:H80)</f>
        <v>8444.7999999999993</v>
      </c>
      <c r="I75" s="178">
        <f t="shared" si="10"/>
        <v>0</v>
      </c>
      <c r="J75" s="178">
        <f t="shared" si="10"/>
        <v>0</v>
      </c>
      <c r="K75" s="231"/>
    </row>
    <row r="76" spans="1:11" s="134" customFormat="1" ht="45.75" customHeight="1">
      <c r="A76" s="250" t="s">
        <v>537</v>
      </c>
      <c r="B76" s="236"/>
      <c r="C76" s="127"/>
      <c r="D76" s="127"/>
      <c r="E76" s="127"/>
      <c r="F76" s="28">
        <f t="shared" ref="F76:F78" si="11">G76+H76+I76+J76</f>
        <v>998.8</v>
      </c>
      <c r="G76" s="28"/>
      <c r="H76" s="28">
        <v>998.8</v>
      </c>
      <c r="I76" s="204"/>
      <c r="J76" s="204"/>
      <c r="K76" s="231"/>
    </row>
    <row r="77" spans="1:11" s="134" customFormat="1" ht="44.25" customHeight="1">
      <c r="A77" s="250" t="s">
        <v>536</v>
      </c>
      <c r="B77" s="236"/>
      <c r="C77" s="127"/>
      <c r="D77" s="127"/>
      <c r="E77" s="127"/>
      <c r="F77" s="28">
        <f t="shared" si="11"/>
        <v>818.9</v>
      </c>
      <c r="G77" s="28"/>
      <c r="H77" s="28">
        <v>818.9</v>
      </c>
      <c r="I77" s="204"/>
      <c r="J77" s="204"/>
      <c r="K77" s="231"/>
    </row>
    <row r="78" spans="1:11" s="134" customFormat="1" ht="41.25" customHeight="1">
      <c r="A78" s="250" t="s">
        <v>535</v>
      </c>
      <c r="B78" s="236"/>
      <c r="C78" s="127"/>
      <c r="D78" s="127"/>
      <c r="E78" s="127"/>
      <c r="F78" s="28">
        <f t="shared" si="11"/>
        <v>1463.3</v>
      </c>
      <c r="G78" s="28">
        <v>1463.3</v>
      </c>
      <c r="H78" s="28"/>
      <c r="I78" s="204"/>
      <c r="J78" s="204"/>
      <c r="K78" s="231"/>
    </row>
    <row r="79" spans="1:11" s="134" customFormat="1" ht="57.75" customHeight="1">
      <c r="A79" s="251" t="s">
        <v>517</v>
      </c>
      <c r="B79" s="238"/>
      <c r="C79" s="27"/>
      <c r="D79" s="178"/>
      <c r="E79" s="178"/>
      <c r="F79" s="28">
        <f>G79+H79+I79+J79</f>
        <v>6627.1</v>
      </c>
      <c r="G79" s="28">
        <v>0</v>
      </c>
      <c r="H79" s="28">
        <v>6627.1</v>
      </c>
      <c r="I79" s="204"/>
      <c r="J79" s="204"/>
      <c r="K79" s="231"/>
    </row>
    <row r="80" spans="1:11" s="134" customFormat="1" ht="46.5" customHeight="1">
      <c r="A80" s="252" t="s">
        <v>436</v>
      </c>
      <c r="B80" s="238"/>
      <c r="C80" s="27">
        <v>2202.8000000000002</v>
      </c>
      <c r="D80" s="27"/>
      <c r="E80" s="27">
        <v>2202.8000000000002</v>
      </c>
      <c r="F80" s="27">
        <f>G80+H80+I80+J80</f>
        <v>0</v>
      </c>
      <c r="G80" s="27"/>
      <c r="H80" s="27"/>
      <c r="I80" s="158"/>
      <c r="J80" s="158"/>
      <c r="K80" s="231"/>
    </row>
    <row r="81" spans="1:10" s="134" customFormat="1" ht="19.5" customHeight="1">
      <c r="A81" s="225"/>
      <c r="B81" s="253"/>
      <c r="C81" s="254"/>
      <c r="D81" s="254"/>
      <c r="E81" s="254"/>
      <c r="F81" s="254"/>
      <c r="G81" s="254"/>
      <c r="H81" s="254"/>
      <c r="I81" s="254"/>
      <c r="J81" s="202"/>
    </row>
    <row r="82" spans="1:10" ht="26.25" customHeight="1">
      <c r="A82" s="221" t="s">
        <v>420</v>
      </c>
      <c r="B82" s="222"/>
      <c r="C82" s="323"/>
      <c r="D82" s="323"/>
      <c r="E82" s="223"/>
      <c r="F82" s="224"/>
      <c r="G82" s="324" t="s">
        <v>419</v>
      </c>
      <c r="H82" s="325"/>
      <c r="I82" s="325"/>
    </row>
    <row r="83" spans="1:10">
      <c r="A83" s="160" t="s">
        <v>133</v>
      </c>
      <c r="B83" s="104"/>
      <c r="C83" s="326" t="s">
        <v>490</v>
      </c>
      <c r="D83" s="326"/>
      <c r="E83" s="225"/>
      <c r="F83" s="104"/>
      <c r="G83" s="322" t="s">
        <v>35</v>
      </c>
      <c r="H83" s="322"/>
      <c r="I83" s="322"/>
    </row>
    <row r="84" spans="1:10">
      <c r="A84" s="159"/>
      <c r="C84" s="161"/>
      <c r="D84" s="162"/>
      <c r="E84" s="162"/>
      <c r="F84" s="162"/>
      <c r="G84" s="162"/>
      <c r="H84" s="162"/>
    </row>
    <row r="85" spans="1:10">
      <c r="A85" s="159"/>
      <c r="C85" s="161"/>
      <c r="D85" s="162"/>
      <c r="E85" s="162"/>
      <c r="F85" s="162"/>
      <c r="G85" s="162"/>
      <c r="H85" s="162"/>
    </row>
    <row r="86" spans="1:10">
      <c r="A86" s="159"/>
      <c r="C86" s="161"/>
      <c r="D86" s="162"/>
      <c r="E86" s="162"/>
      <c r="F86" s="162"/>
      <c r="G86" s="162"/>
      <c r="H86" s="162"/>
    </row>
    <row r="87" spans="1:10">
      <c r="A87" s="159"/>
      <c r="C87" s="161"/>
      <c r="D87" s="162"/>
      <c r="E87" s="162"/>
      <c r="F87" s="162"/>
      <c r="G87" s="162"/>
      <c r="H87" s="162"/>
    </row>
    <row r="88" spans="1:10">
      <c r="A88" s="159"/>
      <c r="C88" s="161"/>
      <c r="D88" s="162"/>
      <c r="E88" s="162"/>
      <c r="F88" s="162"/>
      <c r="G88" s="162"/>
      <c r="H88" s="162"/>
    </row>
    <row r="89" spans="1:10">
      <c r="A89" s="159"/>
      <c r="C89" s="161"/>
      <c r="D89" s="162"/>
      <c r="E89" s="162"/>
      <c r="F89" s="162"/>
      <c r="G89" s="162"/>
      <c r="H89" s="162"/>
    </row>
    <row r="90" spans="1:10">
      <c r="A90" s="159"/>
      <c r="C90" s="161"/>
      <c r="D90" s="162"/>
      <c r="E90" s="162"/>
      <c r="F90" s="162"/>
      <c r="G90" s="162"/>
      <c r="H90" s="162"/>
    </row>
    <row r="91" spans="1:10">
      <c r="A91" s="159"/>
      <c r="C91" s="161"/>
      <c r="D91" s="162"/>
      <c r="E91" s="162"/>
      <c r="F91" s="162"/>
      <c r="G91" s="162"/>
      <c r="H91" s="162"/>
    </row>
    <row r="92" spans="1:10">
      <c r="A92" s="159"/>
      <c r="C92" s="161"/>
      <c r="D92" s="162"/>
      <c r="E92" s="162"/>
      <c r="F92" s="162"/>
      <c r="G92" s="162"/>
      <c r="H92" s="162"/>
    </row>
    <row r="93" spans="1:10">
      <c r="A93" s="159"/>
      <c r="C93" s="161"/>
      <c r="D93" s="162"/>
      <c r="E93" s="162"/>
      <c r="F93" s="162"/>
      <c r="G93" s="162"/>
      <c r="H93" s="162"/>
    </row>
    <row r="94" spans="1:10">
      <c r="A94" s="159"/>
      <c r="C94" s="161"/>
      <c r="D94" s="162"/>
      <c r="E94" s="162"/>
      <c r="F94" s="162"/>
      <c r="G94" s="162"/>
      <c r="H94" s="162"/>
    </row>
    <row r="95" spans="1:10">
      <c r="A95" s="159"/>
      <c r="C95" s="161"/>
      <c r="D95" s="162"/>
      <c r="E95" s="162"/>
      <c r="F95" s="162"/>
      <c r="G95" s="162"/>
      <c r="H95" s="162"/>
    </row>
    <row r="96" spans="1:10">
      <c r="A96" s="159"/>
      <c r="C96" s="161"/>
      <c r="D96" s="162"/>
      <c r="E96" s="162"/>
      <c r="F96" s="162"/>
      <c r="G96" s="162"/>
      <c r="H96" s="162"/>
    </row>
    <row r="97" spans="1:8">
      <c r="A97" s="159"/>
      <c r="C97" s="161"/>
      <c r="D97" s="162"/>
      <c r="E97" s="162"/>
      <c r="F97" s="162"/>
      <c r="G97" s="162"/>
      <c r="H97" s="162"/>
    </row>
    <row r="98" spans="1:8">
      <c r="A98" s="159"/>
      <c r="C98" s="161"/>
      <c r="D98" s="162"/>
      <c r="E98" s="162"/>
      <c r="F98" s="162"/>
      <c r="G98" s="162"/>
      <c r="H98" s="162"/>
    </row>
    <row r="99" spans="1:8">
      <c r="A99" s="159"/>
      <c r="C99" s="161"/>
      <c r="D99" s="162"/>
      <c r="E99" s="162"/>
      <c r="F99" s="162"/>
      <c r="G99" s="162"/>
      <c r="H99" s="162"/>
    </row>
    <row r="100" spans="1:8">
      <c r="A100" s="159"/>
      <c r="C100" s="161"/>
      <c r="D100" s="162"/>
      <c r="E100" s="162"/>
      <c r="F100" s="162"/>
      <c r="G100" s="162"/>
      <c r="H100" s="162"/>
    </row>
    <row r="101" spans="1:8">
      <c r="A101" s="159"/>
      <c r="C101" s="161"/>
      <c r="D101" s="162"/>
      <c r="E101" s="162"/>
      <c r="F101" s="162"/>
      <c r="G101" s="162"/>
      <c r="H101" s="162"/>
    </row>
    <row r="102" spans="1:8">
      <c r="A102" s="159"/>
      <c r="C102" s="161"/>
      <c r="D102" s="162"/>
      <c r="E102" s="162"/>
      <c r="F102" s="162"/>
      <c r="G102" s="162"/>
      <c r="H102" s="162"/>
    </row>
    <row r="103" spans="1:8">
      <c r="A103" s="159"/>
      <c r="C103" s="161"/>
      <c r="D103" s="162"/>
      <c r="E103" s="162"/>
      <c r="F103" s="162"/>
      <c r="G103" s="162"/>
      <c r="H103" s="162"/>
    </row>
    <row r="104" spans="1:8">
      <c r="A104" s="159"/>
      <c r="C104" s="161"/>
      <c r="D104" s="162"/>
      <c r="E104" s="162"/>
      <c r="F104" s="162"/>
      <c r="G104" s="162"/>
      <c r="H104" s="162"/>
    </row>
    <row r="105" spans="1:8">
      <c r="A105" s="159"/>
      <c r="C105" s="161"/>
      <c r="D105" s="162"/>
      <c r="E105" s="162"/>
      <c r="F105" s="162"/>
      <c r="G105" s="162"/>
      <c r="H105" s="162"/>
    </row>
    <row r="106" spans="1:8">
      <c r="A106" s="159"/>
      <c r="C106" s="161"/>
      <c r="D106" s="162"/>
      <c r="E106" s="162"/>
      <c r="F106" s="162"/>
      <c r="G106" s="162"/>
      <c r="H106" s="162"/>
    </row>
    <row r="107" spans="1:8">
      <c r="A107" s="159"/>
      <c r="C107" s="161"/>
      <c r="D107" s="162"/>
      <c r="E107" s="162"/>
      <c r="F107" s="162"/>
      <c r="G107" s="162"/>
      <c r="H107" s="162"/>
    </row>
    <row r="108" spans="1:8">
      <c r="A108" s="159"/>
      <c r="C108" s="161"/>
      <c r="D108" s="162"/>
      <c r="E108" s="162"/>
      <c r="F108" s="162"/>
      <c r="G108" s="162"/>
      <c r="H108" s="162"/>
    </row>
    <row r="109" spans="1:8">
      <c r="A109" s="159"/>
      <c r="C109" s="161"/>
      <c r="D109" s="162"/>
      <c r="E109" s="162"/>
      <c r="F109" s="162"/>
      <c r="G109" s="162"/>
      <c r="H109" s="162"/>
    </row>
    <row r="110" spans="1:8">
      <c r="A110" s="159"/>
      <c r="C110" s="161"/>
      <c r="D110" s="162"/>
      <c r="E110" s="162"/>
      <c r="F110" s="162"/>
      <c r="G110" s="162"/>
      <c r="H110" s="162"/>
    </row>
    <row r="111" spans="1:8">
      <c r="A111" s="159"/>
      <c r="C111" s="161"/>
      <c r="D111" s="162"/>
      <c r="E111" s="162"/>
      <c r="F111" s="162"/>
      <c r="G111" s="162"/>
      <c r="H111" s="162"/>
    </row>
    <row r="112" spans="1:8">
      <c r="A112" s="159"/>
      <c r="C112" s="161"/>
      <c r="D112" s="162"/>
      <c r="E112" s="162"/>
      <c r="F112" s="162"/>
      <c r="G112" s="162"/>
      <c r="H112" s="162"/>
    </row>
    <row r="113" spans="1:8">
      <c r="A113" s="159"/>
      <c r="C113" s="161"/>
      <c r="D113" s="162"/>
      <c r="E113" s="162"/>
      <c r="F113" s="162"/>
      <c r="G113" s="162"/>
      <c r="H113" s="162"/>
    </row>
    <row r="114" spans="1:8">
      <c r="A114" s="159"/>
      <c r="C114" s="161"/>
      <c r="D114" s="162"/>
      <c r="E114" s="162"/>
      <c r="F114" s="162"/>
      <c r="G114" s="162"/>
      <c r="H114" s="162"/>
    </row>
    <row r="115" spans="1:8">
      <c r="A115" s="159"/>
      <c r="C115" s="161"/>
      <c r="D115" s="162"/>
      <c r="E115" s="162"/>
      <c r="F115" s="162"/>
      <c r="G115" s="162"/>
      <c r="H115" s="162"/>
    </row>
    <row r="116" spans="1:8">
      <c r="A116" s="159"/>
      <c r="C116" s="161"/>
      <c r="D116" s="162"/>
      <c r="E116" s="162"/>
      <c r="F116" s="162"/>
      <c r="G116" s="162"/>
      <c r="H116" s="162"/>
    </row>
    <row r="117" spans="1:8">
      <c r="A117" s="159"/>
      <c r="C117" s="161"/>
      <c r="D117" s="162"/>
      <c r="E117" s="162"/>
      <c r="F117" s="162"/>
      <c r="G117" s="162"/>
      <c r="H117" s="162"/>
    </row>
    <row r="118" spans="1:8">
      <c r="A118" s="159"/>
      <c r="C118" s="161"/>
      <c r="D118" s="162"/>
      <c r="E118" s="162"/>
      <c r="F118" s="162"/>
      <c r="G118" s="162"/>
      <c r="H118" s="162"/>
    </row>
    <row r="119" spans="1:8">
      <c r="A119" s="159"/>
      <c r="C119" s="161"/>
      <c r="D119" s="162"/>
      <c r="E119" s="162"/>
      <c r="F119" s="162"/>
      <c r="G119" s="162"/>
      <c r="H119" s="162"/>
    </row>
    <row r="120" spans="1:8">
      <c r="A120" s="159"/>
      <c r="C120" s="161"/>
      <c r="D120" s="162"/>
      <c r="E120" s="162"/>
      <c r="F120" s="162"/>
      <c r="G120" s="162"/>
      <c r="H120" s="162"/>
    </row>
    <row r="121" spans="1:8">
      <c r="A121" s="159"/>
      <c r="C121" s="161"/>
      <c r="D121" s="162"/>
      <c r="E121" s="162"/>
      <c r="F121" s="162"/>
      <c r="G121" s="162"/>
      <c r="H121" s="162"/>
    </row>
    <row r="122" spans="1:8">
      <c r="A122" s="159"/>
      <c r="C122" s="161"/>
      <c r="D122" s="162"/>
      <c r="E122" s="162"/>
      <c r="F122" s="162"/>
      <c r="G122" s="162"/>
      <c r="H122" s="162"/>
    </row>
    <row r="123" spans="1:8">
      <c r="A123" s="159"/>
      <c r="C123" s="161"/>
      <c r="D123" s="162"/>
      <c r="E123" s="162"/>
      <c r="F123" s="162"/>
      <c r="G123" s="162"/>
      <c r="H123" s="162"/>
    </row>
    <row r="124" spans="1:8">
      <c r="A124" s="159"/>
      <c r="C124" s="161"/>
      <c r="D124" s="162"/>
      <c r="E124" s="162"/>
      <c r="F124" s="162"/>
      <c r="G124" s="162"/>
      <c r="H124" s="162"/>
    </row>
    <row r="125" spans="1:8">
      <c r="A125" s="159"/>
      <c r="C125" s="161"/>
      <c r="D125" s="162"/>
      <c r="E125" s="162"/>
      <c r="F125" s="162"/>
      <c r="G125" s="162"/>
      <c r="H125" s="162"/>
    </row>
    <row r="126" spans="1:8">
      <c r="A126" s="159"/>
      <c r="C126" s="161"/>
      <c r="D126" s="162"/>
      <c r="E126" s="162"/>
      <c r="F126" s="162"/>
      <c r="G126" s="162"/>
      <c r="H126" s="162"/>
    </row>
    <row r="127" spans="1:8">
      <c r="A127" s="159"/>
      <c r="C127" s="161"/>
      <c r="D127" s="162"/>
      <c r="E127" s="162"/>
      <c r="F127" s="162"/>
      <c r="G127" s="162"/>
      <c r="H127" s="162"/>
    </row>
    <row r="128" spans="1:8">
      <c r="A128" s="159"/>
      <c r="C128" s="161"/>
      <c r="D128" s="162"/>
      <c r="E128" s="162"/>
      <c r="F128" s="162"/>
      <c r="G128" s="162"/>
      <c r="H128" s="162"/>
    </row>
    <row r="129" spans="1:8">
      <c r="A129" s="159"/>
      <c r="C129" s="161"/>
      <c r="D129" s="162"/>
      <c r="E129" s="162"/>
      <c r="F129" s="162"/>
      <c r="G129" s="162"/>
      <c r="H129" s="162"/>
    </row>
    <row r="130" spans="1:8">
      <c r="A130" s="159"/>
      <c r="C130" s="161"/>
      <c r="D130" s="162"/>
      <c r="E130" s="162"/>
      <c r="F130" s="162"/>
      <c r="G130" s="162"/>
      <c r="H130" s="162"/>
    </row>
    <row r="131" spans="1:8">
      <c r="A131" s="159"/>
      <c r="C131" s="161"/>
      <c r="D131" s="162"/>
      <c r="E131" s="162"/>
      <c r="F131" s="162"/>
      <c r="G131" s="162"/>
      <c r="H131" s="162"/>
    </row>
    <row r="132" spans="1:8">
      <c r="A132" s="159"/>
      <c r="C132" s="161"/>
      <c r="D132" s="162"/>
      <c r="E132" s="162"/>
      <c r="F132" s="162"/>
      <c r="G132" s="162"/>
      <c r="H132" s="162"/>
    </row>
    <row r="133" spans="1:8">
      <c r="A133" s="159"/>
      <c r="C133" s="161"/>
      <c r="D133" s="162"/>
      <c r="E133" s="162"/>
      <c r="F133" s="162"/>
      <c r="G133" s="162"/>
      <c r="H133" s="162"/>
    </row>
    <row r="134" spans="1:8">
      <c r="A134" s="159"/>
      <c r="C134" s="161"/>
      <c r="D134" s="162"/>
      <c r="E134" s="162"/>
      <c r="F134" s="162"/>
      <c r="G134" s="162"/>
      <c r="H134" s="162"/>
    </row>
    <row r="135" spans="1:8">
      <c r="A135" s="159"/>
      <c r="C135" s="161"/>
      <c r="D135" s="162"/>
      <c r="E135" s="162"/>
      <c r="F135" s="162"/>
      <c r="G135" s="162"/>
      <c r="H135" s="162"/>
    </row>
    <row r="136" spans="1:8">
      <c r="A136" s="159"/>
      <c r="C136" s="161"/>
      <c r="D136" s="162"/>
      <c r="E136" s="162"/>
      <c r="F136" s="162"/>
      <c r="G136" s="162"/>
      <c r="H136" s="162"/>
    </row>
    <row r="137" spans="1:8">
      <c r="A137" s="159"/>
      <c r="C137" s="161"/>
      <c r="D137" s="162"/>
      <c r="E137" s="162"/>
      <c r="F137" s="162"/>
      <c r="G137" s="162"/>
      <c r="H137" s="162"/>
    </row>
    <row r="138" spans="1:8">
      <c r="A138" s="159"/>
    </row>
    <row r="139" spans="1:8">
      <c r="A139" s="163"/>
    </row>
    <row r="140" spans="1:8">
      <c r="A140" s="163"/>
    </row>
    <row r="141" spans="1:8">
      <c r="A141" s="163"/>
    </row>
    <row r="142" spans="1:8">
      <c r="A142" s="163"/>
    </row>
    <row r="143" spans="1:8">
      <c r="A143" s="163"/>
    </row>
    <row r="144" spans="1:8">
      <c r="A144" s="163"/>
    </row>
    <row r="145" spans="1:1">
      <c r="A145" s="163"/>
    </row>
    <row r="146" spans="1:1">
      <c r="A146" s="163"/>
    </row>
    <row r="147" spans="1:1">
      <c r="A147" s="163"/>
    </row>
    <row r="148" spans="1:1">
      <c r="A148" s="163"/>
    </row>
    <row r="149" spans="1:1">
      <c r="A149" s="163"/>
    </row>
    <row r="150" spans="1:1">
      <c r="A150" s="163"/>
    </row>
    <row r="151" spans="1:1">
      <c r="A151" s="163"/>
    </row>
    <row r="152" spans="1:1">
      <c r="A152" s="163"/>
    </row>
    <row r="153" spans="1:1">
      <c r="A153" s="163"/>
    </row>
    <row r="154" spans="1:1">
      <c r="A154" s="163"/>
    </row>
    <row r="155" spans="1:1">
      <c r="A155" s="163"/>
    </row>
    <row r="156" spans="1:1">
      <c r="A156" s="163"/>
    </row>
    <row r="157" spans="1:1">
      <c r="A157" s="163"/>
    </row>
    <row r="158" spans="1:1">
      <c r="A158" s="163"/>
    </row>
    <row r="159" spans="1:1">
      <c r="A159" s="163"/>
    </row>
    <row r="160" spans="1:1">
      <c r="A160" s="163"/>
    </row>
    <row r="161" spans="1:1">
      <c r="A161" s="163"/>
    </row>
    <row r="162" spans="1:1">
      <c r="A162" s="163"/>
    </row>
    <row r="163" spans="1:1">
      <c r="A163" s="163"/>
    </row>
    <row r="164" spans="1:1">
      <c r="A164" s="163"/>
    </row>
    <row r="165" spans="1:1">
      <c r="A165" s="163"/>
    </row>
    <row r="166" spans="1:1">
      <c r="A166" s="163"/>
    </row>
    <row r="167" spans="1:1">
      <c r="A167" s="163"/>
    </row>
    <row r="168" spans="1:1">
      <c r="A168" s="163"/>
    </row>
    <row r="169" spans="1:1">
      <c r="A169" s="163"/>
    </row>
    <row r="170" spans="1:1">
      <c r="A170" s="163"/>
    </row>
    <row r="171" spans="1:1">
      <c r="A171" s="163"/>
    </row>
    <row r="172" spans="1:1">
      <c r="A172" s="163"/>
    </row>
    <row r="173" spans="1:1">
      <c r="A173" s="163"/>
    </row>
    <row r="174" spans="1:1">
      <c r="A174" s="163"/>
    </row>
    <row r="175" spans="1:1">
      <c r="A175" s="163"/>
    </row>
    <row r="176" spans="1:1">
      <c r="A176" s="163"/>
    </row>
    <row r="177" spans="1:1">
      <c r="A177" s="163"/>
    </row>
    <row r="178" spans="1:1">
      <c r="A178" s="163"/>
    </row>
    <row r="179" spans="1:1">
      <c r="A179" s="163"/>
    </row>
    <row r="180" spans="1:1">
      <c r="A180" s="163"/>
    </row>
    <row r="181" spans="1:1">
      <c r="A181" s="163"/>
    </row>
    <row r="182" spans="1:1">
      <c r="A182" s="163"/>
    </row>
    <row r="183" spans="1:1">
      <c r="A183" s="163"/>
    </row>
    <row r="184" spans="1:1">
      <c r="A184" s="163"/>
    </row>
    <row r="185" spans="1:1">
      <c r="A185" s="163"/>
    </row>
    <row r="186" spans="1:1">
      <c r="A186" s="163"/>
    </row>
    <row r="187" spans="1:1">
      <c r="A187" s="163"/>
    </row>
    <row r="188" spans="1:1">
      <c r="A188" s="163"/>
    </row>
    <row r="189" spans="1:1">
      <c r="A189" s="163"/>
    </row>
    <row r="190" spans="1:1">
      <c r="A190" s="163"/>
    </row>
    <row r="191" spans="1:1">
      <c r="A191" s="163"/>
    </row>
    <row r="192" spans="1:1">
      <c r="A192" s="163"/>
    </row>
    <row r="193" spans="1:1">
      <c r="A193" s="163"/>
    </row>
    <row r="194" spans="1:1">
      <c r="A194" s="163"/>
    </row>
    <row r="195" spans="1:1">
      <c r="A195" s="163"/>
    </row>
    <row r="196" spans="1:1">
      <c r="A196" s="163"/>
    </row>
    <row r="197" spans="1:1">
      <c r="A197" s="163"/>
    </row>
    <row r="198" spans="1:1">
      <c r="A198" s="163"/>
    </row>
    <row r="199" spans="1:1">
      <c r="A199" s="163"/>
    </row>
    <row r="200" spans="1:1">
      <c r="A200" s="163"/>
    </row>
    <row r="201" spans="1:1">
      <c r="A201" s="163"/>
    </row>
    <row r="202" spans="1:1">
      <c r="A202" s="163"/>
    </row>
    <row r="203" spans="1:1">
      <c r="A203" s="163"/>
    </row>
    <row r="204" spans="1:1">
      <c r="A204" s="163"/>
    </row>
    <row r="205" spans="1:1">
      <c r="A205" s="163"/>
    </row>
    <row r="206" spans="1:1">
      <c r="A206" s="163"/>
    </row>
    <row r="207" spans="1:1">
      <c r="A207" s="163"/>
    </row>
    <row r="208" spans="1:1">
      <c r="A208" s="163"/>
    </row>
    <row r="209" spans="1:1">
      <c r="A209" s="163"/>
    </row>
    <row r="210" spans="1:1">
      <c r="A210" s="163"/>
    </row>
    <row r="211" spans="1:1">
      <c r="A211" s="163"/>
    </row>
    <row r="212" spans="1:1">
      <c r="A212" s="163"/>
    </row>
    <row r="213" spans="1:1">
      <c r="A213" s="163"/>
    </row>
    <row r="214" spans="1:1">
      <c r="A214" s="163"/>
    </row>
    <row r="215" spans="1:1">
      <c r="A215" s="163"/>
    </row>
    <row r="216" spans="1:1">
      <c r="A216" s="163"/>
    </row>
    <row r="217" spans="1:1">
      <c r="A217" s="163"/>
    </row>
    <row r="218" spans="1:1">
      <c r="A218" s="163"/>
    </row>
    <row r="219" spans="1:1">
      <c r="A219" s="163"/>
    </row>
    <row r="220" spans="1:1">
      <c r="A220" s="163"/>
    </row>
    <row r="221" spans="1:1">
      <c r="A221" s="163"/>
    </row>
    <row r="222" spans="1:1">
      <c r="A222" s="163"/>
    </row>
    <row r="223" spans="1:1">
      <c r="A223" s="163"/>
    </row>
    <row r="224" spans="1:1">
      <c r="A224" s="163"/>
    </row>
    <row r="225" spans="1:1">
      <c r="A225" s="163"/>
    </row>
    <row r="226" spans="1:1">
      <c r="A226" s="163"/>
    </row>
    <row r="227" spans="1:1">
      <c r="A227" s="163"/>
    </row>
    <row r="228" spans="1:1">
      <c r="A228" s="163"/>
    </row>
    <row r="229" spans="1:1">
      <c r="A229" s="163"/>
    </row>
    <row r="230" spans="1:1">
      <c r="A230" s="163"/>
    </row>
    <row r="231" spans="1:1">
      <c r="A231" s="163"/>
    </row>
    <row r="232" spans="1:1">
      <c r="A232" s="163"/>
    </row>
    <row r="233" spans="1:1">
      <c r="A233" s="163"/>
    </row>
    <row r="234" spans="1:1">
      <c r="A234" s="163"/>
    </row>
    <row r="235" spans="1:1">
      <c r="A235" s="163"/>
    </row>
    <row r="236" spans="1:1">
      <c r="A236" s="163"/>
    </row>
    <row r="237" spans="1:1">
      <c r="A237" s="163"/>
    </row>
    <row r="238" spans="1:1">
      <c r="A238" s="163"/>
    </row>
    <row r="239" spans="1:1">
      <c r="A239" s="163"/>
    </row>
    <row r="240" spans="1:1">
      <c r="A240" s="163"/>
    </row>
    <row r="241" spans="1:1">
      <c r="A241" s="163"/>
    </row>
    <row r="242" spans="1:1">
      <c r="A242" s="163"/>
    </row>
    <row r="243" spans="1:1">
      <c r="A243" s="163"/>
    </row>
    <row r="244" spans="1:1">
      <c r="A244" s="163"/>
    </row>
    <row r="245" spans="1:1">
      <c r="A245" s="163"/>
    </row>
    <row r="246" spans="1:1">
      <c r="A246" s="163"/>
    </row>
    <row r="247" spans="1:1">
      <c r="A247" s="163"/>
    </row>
    <row r="248" spans="1:1">
      <c r="A248" s="163"/>
    </row>
    <row r="249" spans="1:1">
      <c r="A249" s="163"/>
    </row>
    <row r="250" spans="1:1">
      <c r="A250" s="163"/>
    </row>
    <row r="251" spans="1:1">
      <c r="A251" s="163"/>
    </row>
    <row r="252" spans="1:1">
      <c r="A252" s="163"/>
    </row>
    <row r="253" spans="1:1">
      <c r="A253" s="163"/>
    </row>
    <row r="254" spans="1:1">
      <c r="A254" s="163"/>
    </row>
    <row r="255" spans="1:1">
      <c r="A255" s="163"/>
    </row>
    <row r="256" spans="1:1">
      <c r="A256" s="163"/>
    </row>
    <row r="257" spans="1:1">
      <c r="A257" s="163"/>
    </row>
    <row r="258" spans="1:1">
      <c r="A258" s="163"/>
    </row>
    <row r="259" spans="1:1">
      <c r="A259" s="163"/>
    </row>
    <row r="260" spans="1:1">
      <c r="A260" s="163"/>
    </row>
    <row r="261" spans="1:1">
      <c r="A261" s="163"/>
    </row>
    <row r="262" spans="1:1">
      <c r="A262" s="163"/>
    </row>
    <row r="263" spans="1:1">
      <c r="A263" s="163"/>
    </row>
    <row r="264" spans="1:1">
      <c r="A264" s="163"/>
    </row>
    <row r="265" spans="1:1">
      <c r="A265" s="163"/>
    </row>
    <row r="266" spans="1:1">
      <c r="A266" s="163"/>
    </row>
    <row r="267" spans="1:1">
      <c r="A267" s="163"/>
    </row>
    <row r="268" spans="1:1">
      <c r="A268" s="163"/>
    </row>
    <row r="269" spans="1:1">
      <c r="A269" s="163"/>
    </row>
    <row r="270" spans="1:1">
      <c r="A270" s="163"/>
    </row>
    <row r="271" spans="1:1">
      <c r="A271" s="163"/>
    </row>
    <row r="272" spans="1:1">
      <c r="A272" s="163"/>
    </row>
    <row r="273" spans="1:1">
      <c r="A273" s="163"/>
    </row>
    <row r="274" spans="1:1">
      <c r="A274" s="163"/>
    </row>
    <row r="275" spans="1:1">
      <c r="A275" s="163"/>
    </row>
    <row r="276" spans="1:1">
      <c r="A276" s="163"/>
    </row>
    <row r="277" spans="1:1">
      <c r="A277" s="163"/>
    </row>
    <row r="278" spans="1:1">
      <c r="A278" s="163"/>
    </row>
    <row r="279" spans="1:1">
      <c r="A279" s="163"/>
    </row>
    <row r="280" spans="1:1">
      <c r="A280" s="163"/>
    </row>
    <row r="281" spans="1:1">
      <c r="A281" s="163"/>
    </row>
    <row r="282" spans="1:1">
      <c r="A282" s="163"/>
    </row>
    <row r="283" spans="1:1">
      <c r="A283" s="163"/>
    </row>
    <row r="284" spans="1:1">
      <c r="A284" s="163"/>
    </row>
    <row r="285" spans="1:1">
      <c r="A285" s="163"/>
    </row>
    <row r="286" spans="1:1">
      <c r="A286" s="163"/>
    </row>
    <row r="287" spans="1:1">
      <c r="A287" s="163"/>
    </row>
    <row r="288" spans="1:1">
      <c r="A288" s="163"/>
    </row>
    <row r="289" spans="1:1">
      <c r="A289" s="163"/>
    </row>
    <row r="290" spans="1:1">
      <c r="A290" s="163"/>
    </row>
    <row r="291" spans="1:1">
      <c r="A291" s="163"/>
    </row>
    <row r="292" spans="1:1">
      <c r="A292" s="163"/>
    </row>
    <row r="293" spans="1:1">
      <c r="A293" s="163"/>
    </row>
    <row r="294" spans="1:1">
      <c r="A294" s="163"/>
    </row>
    <row r="295" spans="1:1">
      <c r="A295" s="163"/>
    </row>
    <row r="296" spans="1:1">
      <c r="A296" s="163"/>
    </row>
    <row r="297" spans="1:1">
      <c r="A297" s="163"/>
    </row>
    <row r="298" spans="1:1">
      <c r="A298" s="163"/>
    </row>
    <row r="299" spans="1:1">
      <c r="A299" s="163"/>
    </row>
    <row r="300" spans="1:1">
      <c r="A300" s="163"/>
    </row>
    <row r="301" spans="1:1">
      <c r="A301" s="163"/>
    </row>
    <row r="302" spans="1:1">
      <c r="A302" s="163"/>
    </row>
    <row r="303" spans="1:1">
      <c r="A303" s="163"/>
    </row>
    <row r="304" spans="1:1">
      <c r="A304" s="163"/>
    </row>
    <row r="305" spans="1:1">
      <c r="A305" s="163"/>
    </row>
  </sheetData>
  <mergeCells count="12">
    <mergeCell ref="C82:D82"/>
    <mergeCell ref="G82:I82"/>
    <mergeCell ref="C83:D83"/>
    <mergeCell ref="G83:I83"/>
    <mergeCell ref="A2:H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39370078740157483" header="0.19685039370078741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A2:L265"/>
  <sheetViews>
    <sheetView view="pageBreakPreview" zoomScale="70" zoomScaleNormal="100" zoomScaleSheetLayoutView="70" workbookViewId="0">
      <selection activeCell="D31" sqref="D31"/>
    </sheetView>
  </sheetViews>
  <sheetFormatPr defaultRowHeight="18.75"/>
  <cols>
    <col min="1" max="1" width="60.28515625" style="104" customWidth="1"/>
    <col min="2" max="2" width="12" style="160" customWidth="1"/>
    <col min="3" max="3" width="16.140625" style="160" customWidth="1"/>
    <col min="4" max="4" width="16.7109375" style="160" customWidth="1"/>
    <col min="5" max="5" width="16.140625" style="160" customWidth="1"/>
    <col min="6" max="6" width="16" style="160" customWidth="1"/>
    <col min="7" max="7" width="16.28515625" style="104" customWidth="1"/>
    <col min="8" max="8" width="16.85546875" style="104" customWidth="1"/>
    <col min="9" max="9" width="16.140625" style="104" customWidth="1"/>
    <col min="10" max="10" width="16.42578125" style="104" customWidth="1"/>
    <col min="11" max="11" width="11" style="104" customWidth="1"/>
    <col min="12" max="16384" width="9.140625" style="104"/>
  </cols>
  <sheetData>
    <row r="2" spans="1:11" ht="27.75" customHeight="1">
      <c r="A2" s="327" t="s">
        <v>198</v>
      </c>
      <c r="B2" s="327"/>
      <c r="C2" s="327"/>
      <c r="D2" s="327"/>
      <c r="E2" s="327"/>
      <c r="F2" s="327"/>
      <c r="G2" s="327"/>
      <c r="H2" s="327"/>
    </row>
    <row r="3" spans="1:11" ht="28.5" customHeight="1">
      <c r="A3" s="105"/>
      <c r="B3" s="106"/>
      <c r="C3" s="105"/>
      <c r="D3" s="105"/>
      <c r="E3" s="105"/>
      <c r="F3" s="106"/>
      <c r="G3" s="105"/>
      <c r="H3" s="105"/>
      <c r="I3" s="328" t="s">
        <v>117</v>
      </c>
      <c r="J3" s="328"/>
    </row>
    <row r="4" spans="1:11" ht="41.25" customHeight="1">
      <c r="A4" s="315" t="s">
        <v>64</v>
      </c>
      <c r="B4" s="308" t="s">
        <v>13</v>
      </c>
      <c r="C4" s="308" t="s">
        <v>502</v>
      </c>
      <c r="D4" s="308" t="s">
        <v>503</v>
      </c>
      <c r="E4" s="308" t="s">
        <v>498</v>
      </c>
      <c r="F4" s="310" t="s">
        <v>504</v>
      </c>
      <c r="G4" s="312" t="s">
        <v>123</v>
      </c>
      <c r="H4" s="313"/>
      <c r="I4" s="313"/>
      <c r="J4" s="314"/>
    </row>
    <row r="5" spans="1:11" ht="54" customHeight="1">
      <c r="A5" s="316"/>
      <c r="B5" s="309"/>
      <c r="C5" s="309"/>
      <c r="D5" s="309"/>
      <c r="E5" s="309"/>
      <c r="F5" s="311"/>
      <c r="G5" s="60" t="s">
        <v>50</v>
      </c>
      <c r="H5" s="60" t="s">
        <v>51</v>
      </c>
      <c r="I5" s="60" t="s">
        <v>52</v>
      </c>
      <c r="J5" s="60" t="s">
        <v>23</v>
      </c>
    </row>
    <row r="6" spans="1:11" ht="23.25" customHeight="1">
      <c r="A6" s="107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7">
        <v>9</v>
      </c>
      <c r="J6" s="107">
        <v>10</v>
      </c>
    </row>
    <row r="7" spans="1:11" ht="42.75" customHeight="1">
      <c r="A7" s="230" t="s">
        <v>31</v>
      </c>
      <c r="B7" s="108"/>
      <c r="C7" s="127">
        <f>C8+C35</f>
        <v>12885.999999999996</v>
      </c>
      <c r="D7" s="127">
        <f>D8+D35</f>
        <v>1750</v>
      </c>
      <c r="E7" s="127">
        <f>E8+E35</f>
        <v>4137.4000000000005</v>
      </c>
      <c r="F7" s="127">
        <f>G7+H7+I7+J7</f>
        <v>9908.0689999999995</v>
      </c>
      <c r="G7" s="127">
        <f>G8+G35</f>
        <v>1463.3</v>
      </c>
      <c r="H7" s="127">
        <f>H8+H35</f>
        <v>8444.7690000000002</v>
      </c>
      <c r="I7" s="127">
        <f>I8+I35</f>
        <v>0</v>
      </c>
      <c r="J7" s="127">
        <f>J8+J35</f>
        <v>0</v>
      </c>
      <c r="K7" s="231"/>
    </row>
    <row r="8" spans="1:11" s="134" customFormat="1" ht="39.75" customHeight="1">
      <c r="A8" s="187" t="s">
        <v>466</v>
      </c>
      <c r="B8" s="237">
        <v>4020</v>
      </c>
      <c r="C8" s="178">
        <f>SUM(C9:C34)</f>
        <v>10683.199999999997</v>
      </c>
      <c r="D8" s="178">
        <f>SUM(D9:D34)</f>
        <v>1750</v>
      </c>
      <c r="E8" s="178">
        <f>SUM(E9:E34)</f>
        <v>4137.4000000000005</v>
      </c>
      <c r="F8" s="178">
        <f>G8+H8+I8+J8</f>
        <v>0</v>
      </c>
      <c r="G8" s="178">
        <v>0</v>
      </c>
      <c r="H8" s="178">
        <v>0</v>
      </c>
      <c r="I8" s="204">
        <v>0</v>
      </c>
      <c r="J8" s="204">
        <v>0</v>
      </c>
      <c r="K8" s="231"/>
    </row>
    <row r="9" spans="1:11" s="134" customFormat="1">
      <c r="A9" s="243" t="s">
        <v>467</v>
      </c>
      <c r="B9" s="240"/>
      <c r="C9" s="28">
        <v>158</v>
      </c>
      <c r="D9" s="27"/>
      <c r="E9" s="244"/>
      <c r="F9" s="27">
        <f t="shared" ref="F9:F40" si="0">G9+H9+I9+J9</f>
        <v>0</v>
      </c>
      <c r="G9" s="28"/>
      <c r="H9" s="28"/>
      <c r="I9" s="232"/>
      <c r="J9" s="232"/>
      <c r="K9" s="231"/>
    </row>
    <row r="10" spans="1:11" s="134" customFormat="1">
      <c r="A10" s="243" t="s">
        <v>434</v>
      </c>
      <c r="B10" s="240"/>
      <c r="C10" s="28">
        <v>700</v>
      </c>
      <c r="D10" s="27">
        <v>1750</v>
      </c>
      <c r="E10" s="244">
        <v>0</v>
      </c>
      <c r="F10" s="27">
        <f t="shared" si="0"/>
        <v>0</v>
      </c>
      <c r="G10" s="28"/>
      <c r="H10" s="28"/>
      <c r="I10" s="232"/>
      <c r="J10" s="232"/>
      <c r="K10" s="231"/>
    </row>
    <row r="11" spans="1:11" s="134" customFormat="1">
      <c r="A11" s="243" t="s">
        <v>518</v>
      </c>
      <c r="B11" s="240"/>
      <c r="C11" s="28"/>
      <c r="D11" s="27"/>
      <c r="E11" s="245">
        <v>63</v>
      </c>
      <c r="F11" s="27">
        <f t="shared" si="0"/>
        <v>0</v>
      </c>
      <c r="G11" s="28"/>
      <c r="H11" s="28"/>
      <c r="I11" s="232"/>
      <c r="J11" s="232"/>
      <c r="K11" s="231"/>
    </row>
    <row r="12" spans="1:11" s="134" customFormat="1">
      <c r="A12" s="243" t="s">
        <v>519</v>
      </c>
      <c r="B12" s="240"/>
      <c r="C12" s="28"/>
      <c r="D12" s="27"/>
      <c r="E12" s="245">
        <v>69.099999999999994</v>
      </c>
      <c r="F12" s="27">
        <f t="shared" si="0"/>
        <v>0</v>
      </c>
      <c r="G12" s="28"/>
      <c r="H12" s="28"/>
      <c r="I12" s="232"/>
      <c r="J12" s="232"/>
      <c r="K12" s="231"/>
    </row>
    <row r="13" spans="1:11" s="134" customFormat="1">
      <c r="A13" s="243" t="s">
        <v>520</v>
      </c>
      <c r="B13" s="240"/>
      <c r="C13" s="28"/>
      <c r="D13" s="27"/>
      <c r="E13" s="245">
        <v>18.8</v>
      </c>
      <c r="F13" s="27">
        <f t="shared" si="0"/>
        <v>0</v>
      </c>
      <c r="G13" s="28"/>
      <c r="H13" s="28"/>
      <c r="I13" s="232"/>
      <c r="J13" s="232"/>
      <c r="K13" s="231"/>
    </row>
    <row r="14" spans="1:11" s="134" customFormat="1">
      <c r="A14" s="243" t="s">
        <v>521</v>
      </c>
      <c r="B14" s="240"/>
      <c r="C14" s="28"/>
      <c r="D14" s="27"/>
      <c r="E14" s="245">
        <v>17.5</v>
      </c>
      <c r="F14" s="27">
        <f t="shared" si="0"/>
        <v>0</v>
      </c>
      <c r="G14" s="28"/>
      <c r="H14" s="28"/>
      <c r="I14" s="232"/>
      <c r="J14" s="232"/>
      <c r="K14" s="231"/>
    </row>
    <row r="15" spans="1:11" s="134" customFormat="1">
      <c r="A15" s="243" t="s">
        <v>522</v>
      </c>
      <c r="B15" s="240"/>
      <c r="C15" s="28"/>
      <c r="D15" s="27"/>
      <c r="E15" s="245">
        <v>0.1</v>
      </c>
      <c r="F15" s="27">
        <f t="shared" si="0"/>
        <v>0</v>
      </c>
      <c r="G15" s="28"/>
      <c r="H15" s="28"/>
      <c r="I15" s="232"/>
      <c r="J15" s="232"/>
      <c r="K15" s="231"/>
    </row>
    <row r="16" spans="1:11" s="134" customFormat="1">
      <c r="A16" s="243" t="s">
        <v>523</v>
      </c>
      <c r="B16" s="240"/>
      <c r="C16" s="28"/>
      <c r="D16" s="27"/>
      <c r="E16" s="245">
        <v>25</v>
      </c>
      <c r="F16" s="27">
        <f t="shared" si="0"/>
        <v>0</v>
      </c>
      <c r="G16" s="28"/>
      <c r="H16" s="28"/>
      <c r="I16" s="232"/>
      <c r="J16" s="232"/>
      <c r="K16" s="231"/>
    </row>
    <row r="17" spans="1:12" s="134" customFormat="1">
      <c r="A17" s="243" t="s">
        <v>524</v>
      </c>
      <c r="B17" s="240"/>
      <c r="C17" s="28"/>
      <c r="D17" s="27"/>
      <c r="E17" s="245">
        <v>25</v>
      </c>
      <c r="F17" s="27">
        <f t="shared" si="0"/>
        <v>0</v>
      </c>
      <c r="G17" s="28"/>
      <c r="H17" s="28"/>
      <c r="I17" s="232"/>
      <c r="J17" s="232"/>
      <c r="K17" s="231"/>
    </row>
    <row r="18" spans="1:12" s="134" customFormat="1">
      <c r="A18" s="243" t="s">
        <v>525</v>
      </c>
      <c r="B18" s="240"/>
      <c r="C18" s="28"/>
      <c r="D18" s="27"/>
      <c r="E18" s="246">
        <v>5.6</v>
      </c>
      <c r="F18" s="27">
        <f t="shared" si="0"/>
        <v>0</v>
      </c>
      <c r="G18" s="28"/>
      <c r="H18" s="28"/>
      <c r="I18" s="232"/>
      <c r="J18" s="232"/>
      <c r="K18" s="231"/>
    </row>
    <row r="19" spans="1:12" s="134" customFormat="1">
      <c r="A19" s="243" t="s">
        <v>526</v>
      </c>
      <c r="B19" s="240"/>
      <c r="C19" s="28"/>
      <c r="D19" s="27"/>
      <c r="E19" s="246">
        <v>47.4</v>
      </c>
      <c r="F19" s="27">
        <f t="shared" si="0"/>
        <v>0</v>
      </c>
      <c r="G19" s="28"/>
      <c r="H19" s="28"/>
      <c r="I19" s="232"/>
      <c r="J19" s="232"/>
      <c r="K19" s="231"/>
    </row>
    <row r="20" spans="1:12" s="134" customFormat="1">
      <c r="A20" s="243" t="s">
        <v>527</v>
      </c>
      <c r="B20" s="240"/>
      <c r="C20" s="28"/>
      <c r="D20" s="27"/>
      <c r="E20" s="246">
        <v>1463.3</v>
      </c>
      <c r="F20" s="27">
        <f t="shared" si="0"/>
        <v>0</v>
      </c>
      <c r="G20" s="28"/>
      <c r="H20" s="28"/>
      <c r="I20" s="232"/>
      <c r="J20" s="232"/>
      <c r="K20" s="231"/>
    </row>
    <row r="21" spans="1:12" s="134" customFormat="1">
      <c r="A21" s="243" t="s">
        <v>468</v>
      </c>
      <c r="B21" s="240"/>
      <c r="C21" s="28">
        <v>211.9</v>
      </c>
      <c r="D21" s="27"/>
      <c r="E21" s="245"/>
      <c r="F21" s="27">
        <f t="shared" si="0"/>
        <v>0</v>
      </c>
      <c r="G21" s="28"/>
      <c r="H21" s="28"/>
      <c r="I21" s="232"/>
      <c r="J21" s="232"/>
      <c r="K21" s="231"/>
    </row>
    <row r="22" spans="1:12" s="134" customFormat="1">
      <c r="A22" s="243" t="s">
        <v>528</v>
      </c>
      <c r="B22" s="240"/>
      <c r="C22" s="28">
        <v>663.7</v>
      </c>
      <c r="D22" s="27"/>
      <c r="E22" s="245"/>
      <c r="F22" s="27">
        <f t="shared" si="0"/>
        <v>0</v>
      </c>
      <c r="G22" s="27"/>
      <c r="H22" s="27"/>
      <c r="I22" s="158"/>
      <c r="J22" s="158"/>
      <c r="K22" s="231"/>
    </row>
    <row r="23" spans="1:12" s="134" customFormat="1" ht="24" customHeight="1">
      <c r="A23" s="247" t="s">
        <v>529</v>
      </c>
      <c r="B23" s="240"/>
      <c r="C23" s="28">
        <v>378</v>
      </c>
      <c r="D23" s="27"/>
      <c r="E23" s="245"/>
      <c r="F23" s="27">
        <f t="shared" si="0"/>
        <v>0</v>
      </c>
      <c r="G23" s="27"/>
      <c r="H23" s="27"/>
      <c r="I23" s="158"/>
      <c r="J23" s="158"/>
      <c r="K23" s="231"/>
    </row>
    <row r="24" spans="1:12" s="134" customFormat="1">
      <c r="A24" s="248" t="s">
        <v>530</v>
      </c>
      <c r="B24" s="240"/>
      <c r="C24" s="28">
        <v>1592.2</v>
      </c>
      <c r="D24" s="27"/>
      <c r="E24" s="245">
        <v>1590</v>
      </c>
      <c r="F24" s="27">
        <f t="shared" si="0"/>
        <v>0</v>
      </c>
      <c r="G24" s="27"/>
      <c r="H24" s="27"/>
      <c r="I24" s="158"/>
      <c r="J24" s="158"/>
      <c r="K24" s="231"/>
    </row>
    <row r="25" spans="1:12" s="134" customFormat="1">
      <c r="A25" s="248" t="s">
        <v>469</v>
      </c>
      <c r="B25" s="240"/>
      <c r="C25" s="28">
        <v>508.2</v>
      </c>
      <c r="D25" s="27"/>
      <c r="E25" s="245">
        <v>508.1</v>
      </c>
      <c r="F25" s="27">
        <f t="shared" si="0"/>
        <v>0</v>
      </c>
      <c r="G25" s="27"/>
      <c r="H25" s="27"/>
      <c r="I25" s="158"/>
      <c r="J25" s="158"/>
      <c r="K25" s="231"/>
    </row>
    <row r="26" spans="1:12" s="134" customFormat="1">
      <c r="A26" s="248" t="s">
        <v>531</v>
      </c>
      <c r="B26" s="240"/>
      <c r="C26" s="28">
        <v>5806.3</v>
      </c>
      <c r="D26" s="27"/>
      <c r="E26" s="245">
        <v>241.3</v>
      </c>
      <c r="F26" s="27">
        <f t="shared" si="0"/>
        <v>0</v>
      </c>
      <c r="G26" s="27"/>
      <c r="H26" s="27"/>
      <c r="I26" s="158"/>
      <c r="J26" s="158"/>
      <c r="K26" s="231"/>
    </row>
    <row r="27" spans="1:12" s="134" customFormat="1">
      <c r="A27" s="248" t="s">
        <v>435</v>
      </c>
      <c r="B27" s="240"/>
      <c r="C27" s="28">
        <v>105</v>
      </c>
      <c r="D27" s="27"/>
      <c r="E27" s="245">
        <v>24</v>
      </c>
      <c r="F27" s="27">
        <f t="shared" si="0"/>
        <v>0</v>
      </c>
      <c r="G27" s="27"/>
      <c r="H27" s="27"/>
      <c r="I27" s="158"/>
      <c r="J27" s="158"/>
      <c r="K27" s="231"/>
    </row>
    <row r="28" spans="1:12" s="134" customFormat="1" ht="23.25" customHeight="1">
      <c r="A28" s="249" t="s">
        <v>470</v>
      </c>
      <c r="B28" s="240"/>
      <c r="C28" s="28">
        <v>24</v>
      </c>
      <c r="D28" s="27"/>
      <c r="E28" s="245"/>
      <c r="F28" s="27">
        <f t="shared" si="0"/>
        <v>0</v>
      </c>
      <c r="G28" s="27"/>
      <c r="H28" s="27"/>
      <c r="I28" s="158"/>
      <c r="J28" s="158"/>
      <c r="K28" s="231"/>
    </row>
    <row r="29" spans="1:12" s="134" customFormat="1">
      <c r="A29" s="248" t="s">
        <v>532</v>
      </c>
      <c r="B29" s="240"/>
      <c r="C29" s="28">
        <v>16.8</v>
      </c>
      <c r="D29" s="27"/>
      <c r="E29" s="245">
        <v>16.8</v>
      </c>
      <c r="F29" s="27">
        <f t="shared" si="0"/>
        <v>0</v>
      </c>
      <c r="G29" s="27"/>
      <c r="H29" s="27"/>
      <c r="I29" s="158"/>
      <c r="J29" s="158"/>
      <c r="K29" s="231"/>
    </row>
    <row r="30" spans="1:12" s="134" customFormat="1">
      <c r="A30" s="249" t="s">
        <v>471</v>
      </c>
      <c r="B30" s="240"/>
      <c r="C30" s="28">
        <v>438.6</v>
      </c>
      <c r="D30" s="27"/>
      <c r="E30" s="245"/>
      <c r="F30" s="27">
        <f t="shared" si="0"/>
        <v>0</v>
      </c>
      <c r="G30" s="27"/>
      <c r="H30" s="27"/>
      <c r="I30" s="158"/>
      <c r="J30" s="158"/>
      <c r="K30" s="231"/>
    </row>
    <row r="31" spans="1:12" s="134" customFormat="1">
      <c r="A31" s="249" t="s">
        <v>472</v>
      </c>
      <c r="B31" s="240"/>
      <c r="C31" s="28">
        <v>39.4</v>
      </c>
      <c r="D31" s="27"/>
      <c r="E31" s="245"/>
      <c r="F31" s="27">
        <f t="shared" si="0"/>
        <v>0</v>
      </c>
      <c r="G31" s="27"/>
      <c r="H31" s="27"/>
      <c r="I31" s="158"/>
      <c r="J31" s="158"/>
      <c r="K31" s="231"/>
    </row>
    <row r="32" spans="1:12" s="134" customFormat="1">
      <c r="A32" s="249" t="s">
        <v>473</v>
      </c>
      <c r="B32" s="240"/>
      <c r="C32" s="28">
        <v>8.9</v>
      </c>
      <c r="D32" s="27"/>
      <c r="E32" s="245"/>
      <c r="F32" s="27">
        <v>0</v>
      </c>
      <c r="G32" s="27"/>
      <c r="H32" s="27"/>
      <c r="I32" s="158"/>
      <c r="J32" s="158"/>
      <c r="K32" s="231"/>
      <c r="L32" s="134" t="s">
        <v>481</v>
      </c>
    </row>
    <row r="33" spans="1:11" s="134" customFormat="1">
      <c r="A33" s="249" t="s">
        <v>474</v>
      </c>
      <c r="B33" s="240"/>
      <c r="C33" s="28">
        <v>9.8000000000000007</v>
      </c>
      <c r="D33" s="27"/>
      <c r="E33" s="245"/>
      <c r="F33" s="27">
        <v>0</v>
      </c>
      <c r="G33" s="27"/>
      <c r="H33" s="27"/>
      <c r="I33" s="158"/>
      <c r="J33" s="158"/>
      <c r="K33" s="231"/>
    </row>
    <row r="34" spans="1:11" s="134" customFormat="1">
      <c r="A34" s="248" t="s">
        <v>533</v>
      </c>
      <c r="B34" s="240"/>
      <c r="C34" s="28">
        <v>22.4</v>
      </c>
      <c r="D34" s="27"/>
      <c r="E34" s="245">
        <v>22.4</v>
      </c>
      <c r="F34" s="27">
        <v>0</v>
      </c>
      <c r="G34" s="27"/>
      <c r="H34" s="27"/>
      <c r="I34" s="158"/>
      <c r="J34" s="158"/>
      <c r="K34" s="231"/>
    </row>
    <row r="35" spans="1:11" s="134" customFormat="1" ht="25.5" customHeight="1">
      <c r="A35" s="187" t="s">
        <v>475</v>
      </c>
      <c r="B35" s="237">
        <v>4060</v>
      </c>
      <c r="C35" s="178">
        <f>SUM(C36:C40)</f>
        <v>2202.8000000000002</v>
      </c>
      <c r="D35" s="178">
        <f>D40</f>
        <v>0</v>
      </c>
      <c r="E35" s="178">
        <f>E40</f>
        <v>0</v>
      </c>
      <c r="F35" s="127">
        <f>G35+H35+I35+J35</f>
        <v>9908.0689999999995</v>
      </c>
      <c r="G35" s="127">
        <f>SUM(G36:G40)</f>
        <v>1463.3</v>
      </c>
      <c r="H35" s="127">
        <f t="shared" ref="H35:J35" si="1">SUM(H36:H40)</f>
        <v>8444.7690000000002</v>
      </c>
      <c r="I35" s="127">
        <f t="shared" si="1"/>
        <v>0</v>
      </c>
      <c r="J35" s="127">
        <f t="shared" si="1"/>
        <v>0</v>
      </c>
      <c r="K35" s="231"/>
    </row>
    <row r="36" spans="1:11" s="134" customFormat="1" ht="55.5" customHeight="1">
      <c r="A36" s="251" t="s">
        <v>517</v>
      </c>
      <c r="B36" s="255"/>
      <c r="C36" s="27"/>
      <c r="D36" s="28"/>
      <c r="E36" s="28"/>
      <c r="F36" s="127">
        <f>G36+H36+I36+J36</f>
        <v>6627.0690000000004</v>
      </c>
      <c r="G36" s="28"/>
      <c r="H36" s="28">
        <v>6627.0690000000004</v>
      </c>
      <c r="I36" s="28"/>
      <c r="J36" s="28"/>
      <c r="K36" s="231"/>
    </row>
    <row r="37" spans="1:11" s="134" customFormat="1" ht="39.75" customHeight="1">
      <c r="A37" s="250" t="s">
        <v>534</v>
      </c>
      <c r="B37" s="255"/>
      <c r="C37" s="27">
        <v>2202.8000000000002</v>
      </c>
      <c r="D37" s="28"/>
      <c r="E37" s="28"/>
      <c r="F37" s="127">
        <f t="shared" ref="F37:F39" si="2">G37+H37+I37+J37</f>
        <v>0</v>
      </c>
      <c r="G37" s="28"/>
      <c r="H37" s="28"/>
      <c r="I37" s="28"/>
      <c r="J37" s="28"/>
      <c r="K37" s="231"/>
    </row>
    <row r="38" spans="1:11" s="134" customFormat="1" ht="50.25" customHeight="1">
      <c r="A38" s="250" t="s">
        <v>537</v>
      </c>
      <c r="B38" s="255"/>
      <c r="C38" s="27"/>
      <c r="D38" s="28"/>
      <c r="E38" s="28"/>
      <c r="F38" s="127">
        <f t="shared" si="2"/>
        <v>998.8</v>
      </c>
      <c r="G38" s="28"/>
      <c r="H38" s="28">
        <v>998.8</v>
      </c>
      <c r="I38" s="28"/>
      <c r="J38" s="28"/>
      <c r="K38" s="231"/>
    </row>
    <row r="39" spans="1:11" s="134" customFormat="1" ht="39.75" customHeight="1">
      <c r="A39" s="250" t="s">
        <v>536</v>
      </c>
      <c r="B39" s="255"/>
      <c r="C39" s="27"/>
      <c r="D39" s="28"/>
      <c r="E39" s="28"/>
      <c r="F39" s="127">
        <f t="shared" si="2"/>
        <v>818.9</v>
      </c>
      <c r="G39" s="28"/>
      <c r="H39" s="28">
        <v>818.9</v>
      </c>
      <c r="I39" s="28"/>
      <c r="J39" s="28"/>
      <c r="K39" s="231"/>
    </row>
    <row r="40" spans="1:11" s="134" customFormat="1" ht="54" customHeight="1">
      <c r="A40" s="250" t="s">
        <v>535</v>
      </c>
      <c r="B40" s="238"/>
      <c r="C40" s="27"/>
      <c r="D40" s="27"/>
      <c r="E40" s="27">
        <v>0</v>
      </c>
      <c r="F40" s="27">
        <f t="shared" si="0"/>
        <v>1463.3</v>
      </c>
      <c r="G40" s="27">
        <v>1463.3</v>
      </c>
      <c r="H40" s="27"/>
      <c r="I40" s="158"/>
      <c r="J40" s="158"/>
      <c r="K40" s="231"/>
    </row>
    <row r="41" spans="1:11">
      <c r="A41" s="159"/>
      <c r="C41" s="161"/>
      <c r="D41" s="162"/>
      <c r="E41" s="162"/>
      <c r="F41" s="162"/>
      <c r="G41" s="162"/>
      <c r="H41" s="162"/>
    </row>
    <row r="42" spans="1:11" ht="26.25" customHeight="1">
      <c r="A42" s="221" t="s">
        <v>420</v>
      </c>
      <c r="B42" s="222"/>
      <c r="C42" s="323"/>
      <c r="D42" s="323"/>
      <c r="E42" s="223"/>
      <c r="F42" s="224"/>
      <c r="G42" s="324" t="s">
        <v>419</v>
      </c>
      <c r="H42" s="325"/>
      <c r="I42" s="325"/>
    </row>
    <row r="43" spans="1:11">
      <c r="A43" s="160" t="s">
        <v>133</v>
      </c>
      <c r="B43" s="104"/>
      <c r="C43" s="326" t="s">
        <v>149</v>
      </c>
      <c r="D43" s="326"/>
      <c r="E43" s="225"/>
      <c r="F43" s="104"/>
      <c r="G43" s="322" t="s">
        <v>35</v>
      </c>
      <c r="H43" s="322"/>
      <c r="I43" s="322"/>
    </row>
    <row r="44" spans="1:11">
      <c r="A44" s="159"/>
      <c r="C44" s="161"/>
      <c r="D44" s="162"/>
      <c r="E44" s="162"/>
      <c r="F44" s="162"/>
      <c r="G44" s="162"/>
      <c r="H44" s="162"/>
    </row>
    <row r="45" spans="1:11">
      <c r="A45" s="159"/>
      <c r="C45" s="161"/>
      <c r="D45" s="162"/>
      <c r="E45" s="162"/>
      <c r="F45" s="162"/>
      <c r="G45" s="162"/>
      <c r="H45" s="162"/>
    </row>
    <row r="46" spans="1:11">
      <c r="A46" s="159"/>
      <c r="C46" s="161"/>
      <c r="D46" s="162"/>
      <c r="E46" s="162"/>
      <c r="F46" s="162"/>
      <c r="G46" s="162"/>
      <c r="H46" s="162"/>
    </row>
    <row r="47" spans="1:11">
      <c r="A47" s="159"/>
      <c r="C47" s="161"/>
      <c r="D47" s="162"/>
      <c r="E47" s="162"/>
      <c r="F47" s="162"/>
      <c r="G47" s="162"/>
      <c r="H47" s="162"/>
    </row>
    <row r="48" spans="1:11">
      <c r="A48" s="159"/>
      <c r="C48" s="161"/>
      <c r="D48" s="162"/>
      <c r="E48" s="162"/>
      <c r="F48" s="162"/>
      <c r="G48" s="162"/>
      <c r="H48" s="162"/>
    </row>
    <row r="49" spans="1:8">
      <c r="A49" s="159"/>
      <c r="C49" s="161"/>
      <c r="D49" s="162"/>
      <c r="E49" s="162"/>
      <c r="F49" s="162"/>
      <c r="G49" s="162"/>
      <c r="H49" s="162"/>
    </row>
    <row r="50" spans="1:8">
      <c r="A50" s="159"/>
      <c r="C50" s="161"/>
      <c r="D50" s="162"/>
      <c r="E50" s="162"/>
      <c r="F50" s="162"/>
      <c r="G50" s="162"/>
      <c r="H50" s="162"/>
    </row>
    <row r="51" spans="1:8">
      <c r="A51" s="159"/>
      <c r="C51" s="161"/>
      <c r="D51" s="162"/>
      <c r="E51" s="162"/>
      <c r="F51" s="162"/>
      <c r="G51" s="162"/>
      <c r="H51" s="162"/>
    </row>
    <row r="52" spans="1:8">
      <c r="A52" s="159"/>
      <c r="C52" s="161"/>
      <c r="D52" s="162"/>
      <c r="E52" s="162"/>
      <c r="F52" s="162"/>
      <c r="G52" s="162"/>
      <c r="H52" s="162"/>
    </row>
    <row r="53" spans="1:8">
      <c r="A53" s="159"/>
      <c r="C53" s="161"/>
      <c r="D53" s="162"/>
      <c r="E53" s="162"/>
      <c r="F53" s="162"/>
      <c r="G53" s="162"/>
      <c r="H53" s="162"/>
    </row>
    <row r="54" spans="1:8">
      <c r="A54" s="159"/>
      <c r="C54" s="161"/>
      <c r="D54" s="162"/>
      <c r="E54" s="162"/>
      <c r="F54" s="162"/>
      <c r="G54" s="162"/>
      <c r="H54" s="162"/>
    </row>
    <row r="55" spans="1:8">
      <c r="A55" s="159"/>
      <c r="C55" s="161"/>
      <c r="D55" s="162"/>
      <c r="E55" s="162"/>
      <c r="F55" s="162"/>
      <c r="G55" s="162"/>
      <c r="H55" s="162"/>
    </row>
    <row r="56" spans="1:8">
      <c r="A56" s="159"/>
      <c r="C56" s="161"/>
      <c r="D56" s="162"/>
      <c r="E56" s="162"/>
      <c r="F56" s="162"/>
      <c r="G56" s="162"/>
      <c r="H56" s="162"/>
    </row>
    <row r="57" spans="1:8">
      <c r="A57" s="159"/>
      <c r="C57" s="161"/>
      <c r="D57" s="162"/>
      <c r="E57" s="162"/>
      <c r="F57" s="162"/>
      <c r="G57" s="162"/>
      <c r="H57" s="162"/>
    </row>
    <row r="58" spans="1:8">
      <c r="A58" s="159"/>
      <c r="C58" s="161"/>
      <c r="D58" s="162"/>
      <c r="E58" s="162"/>
      <c r="F58" s="162"/>
      <c r="G58" s="162"/>
      <c r="H58" s="162"/>
    </row>
    <row r="59" spans="1:8">
      <c r="A59" s="159"/>
      <c r="C59" s="161"/>
      <c r="D59" s="162"/>
      <c r="E59" s="162"/>
      <c r="F59" s="162"/>
      <c r="G59" s="162"/>
      <c r="H59" s="162"/>
    </row>
    <row r="60" spans="1:8">
      <c r="A60" s="159"/>
      <c r="C60" s="161"/>
      <c r="D60" s="162"/>
      <c r="E60" s="162"/>
      <c r="F60" s="162"/>
      <c r="G60" s="162"/>
      <c r="H60" s="162"/>
    </row>
    <row r="61" spans="1:8">
      <c r="A61" s="159"/>
      <c r="C61" s="161"/>
      <c r="D61" s="162"/>
      <c r="E61" s="162"/>
      <c r="F61" s="162"/>
      <c r="G61" s="162"/>
      <c r="H61" s="162"/>
    </row>
    <row r="62" spans="1:8">
      <c r="A62" s="159"/>
      <c r="C62" s="161"/>
      <c r="D62" s="162"/>
      <c r="E62" s="162"/>
      <c r="F62" s="162"/>
      <c r="G62" s="162"/>
      <c r="H62" s="162"/>
    </row>
    <row r="63" spans="1:8">
      <c r="A63" s="159"/>
      <c r="C63" s="161"/>
      <c r="D63" s="162"/>
      <c r="E63" s="162"/>
      <c r="F63" s="162"/>
      <c r="G63" s="162"/>
      <c r="H63" s="162"/>
    </row>
    <row r="64" spans="1:8">
      <c r="A64" s="159"/>
      <c r="C64" s="161"/>
      <c r="D64" s="162"/>
      <c r="E64" s="162"/>
      <c r="F64" s="162"/>
      <c r="G64" s="162"/>
      <c r="H64" s="162"/>
    </row>
    <row r="65" spans="1:8">
      <c r="A65" s="159"/>
      <c r="C65" s="161"/>
      <c r="D65" s="162"/>
      <c r="E65" s="162"/>
      <c r="F65" s="162"/>
      <c r="G65" s="162"/>
      <c r="H65" s="162"/>
    </row>
    <row r="66" spans="1:8">
      <c r="A66" s="159"/>
      <c r="C66" s="161"/>
      <c r="D66" s="162"/>
      <c r="E66" s="162"/>
      <c r="F66" s="162"/>
      <c r="G66" s="162"/>
      <c r="H66" s="162"/>
    </row>
    <row r="67" spans="1:8">
      <c r="A67" s="159"/>
      <c r="C67" s="161"/>
      <c r="D67" s="162"/>
      <c r="E67" s="162"/>
      <c r="F67" s="162"/>
      <c r="G67" s="162"/>
      <c r="H67" s="162"/>
    </row>
    <row r="68" spans="1:8">
      <c r="A68" s="159"/>
      <c r="C68" s="161"/>
      <c r="D68" s="162"/>
      <c r="E68" s="162"/>
      <c r="F68" s="162"/>
      <c r="G68" s="162"/>
      <c r="H68" s="162"/>
    </row>
    <row r="69" spans="1:8">
      <c r="A69" s="159"/>
      <c r="C69" s="161"/>
      <c r="D69" s="162"/>
      <c r="E69" s="162"/>
      <c r="F69" s="162"/>
      <c r="G69" s="162"/>
      <c r="H69" s="162"/>
    </row>
    <row r="70" spans="1:8">
      <c r="A70" s="159"/>
      <c r="C70" s="161"/>
      <c r="D70" s="162"/>
      <c r="E70" s="162"/>
      <c r="F70" s="162"/>
      <c r="G70" s="162"/>
      <c r="H70" s="162"/>
    </row>
    <row r="71" spans="1:8">
      <c r="A71" s="159"/>
      <c r="C71" s="161"/>
      <c r="D71" s="162"/>
      <c r="E71" s="162"/>
      <c r="F71" s="162"/>
      <c r="G71" s="162"/>
      <c r="H71" s="162"/>
    </row>
    <row r="72" spans="1:8">
      <c r="A72" s="159"/>
      <c r="C72" s="161"/>
      <c r="D72" s="162"/>
      <c r="E72" s="162"/>
      <c r="F72" s="162"/>
      <c r="G72" s="162"/>
      <c r="H72" s="162"/>
    </row>
    <row r="73" spans="1:8">
      <c r="A73" s="159"/>
      <c r="C73" s="161"/>
      <c r="D73" s="162"/>
      <c r="E73" s="162"/>
      <c r="F73" s="162"/>
      <c r="G73" s="162"/>
      <c r="H73" s="162"/>
    </row>
    <row r="74" spans="1:8">
      <c r="A74" s="159"/>
      <c r="C74" s="161"/>
      <c r="D74" s="162"/>
      <c r="E74" s="162"/>
      <c r="F74" s="162"/>
      <c r="G74" s="162"/>
      <c r="H74" s="162"/>
    </row>
    <row r="75" spans="1:8">
      <c r="A75" s="159"/>
      <c r="C75" s="161"/>
      <c r="D75" s="162"/>
      <c r="E75" s="162"/>
      <c r="F75" s="162"/>
      <c r="G75" s="162"/>
      <c r="H75" s="162"/>
    </row>
    <row r="76" spans="1:8">
      <c r="A76" s="159"/>
      <c r="C76" s="161"/>
      <c r="D76" s="162"/>
      <c r="E76" s="162"/>
      <c r="F76" s="162"/>
      <c r="G76" s="162"/>
      <c r="H76" s="162"/>
    </row>
    <row r="77" spans="1:8">
      <c r="A77" s="159"/>
      <c r="C77" s="161"/>
      <c r="D77" s="162"/>
      <c r="E77" s="162"/>
      <c r="F77" s="162"/>
      <c r="G77" s="162"/>
      <c r="H77" s="162"/>
    </row>
    <row r="78" spans="1:8">
      <c r="A78" s="159"/>
      <c r="C78" s="161"/>
      <c r="D78" s="162"/>
      <c r="E78" s="162"/>
      <c r="F78" s="162"/>
      <c r="G78" s="162"/>
      <c r="H78" s="162"/>
    </row>
    <row r="79" spans="1:8">
      <c r="A79" s="159"/>
      <c r="C79" s="161"/>
      <c r="D79" s="162"/>
      <c r="E79" s="162"/>
      <c r="F79" s="162"/>
      <c r="G79" s="162"/>
      <c r="H79" s="162"/>
    </row>
    <row r="80" spans="1:8">
      <c r="A80" s="159"/>
      <c r="C80" s="161"/>
      <c r="D80" s="162"/>
      <c r="E80" s="162"/>
      <c r="F80" s="162"/>
      <c r="G80" s="162"/>
      <c r="H80" s="162"/>
    </row>
    <row r="81" spans="1:8">
      <c r="A81" s="159"/>
      <c r="C81" s="161"/>
      <c r="D81" s="162"/>
      <c r="E81" s="162"/>
      <c r="F81" s="162"/>
      <c r="G81" s="162"/>
      <c r="H81" s="162"/>
    </row>
    <row r="82" spans="1:8">
      <c r="A82" s="159"/>
      <c r="C82" s="161"/>
      <c r="D82" s="162"/>
      <c r="E82" s="162"/>
      <c r="F82" s="162"/>
      <c r="G82" s="162"/>
      <c r="H82" s="162"/>
    </row>
    <row r="83" spans="1:8">
      <c r="A83" s="159"/>
      <c r="C83" s="161"/>
      <c r="D83" s="162"/>
      <c r="E83" s="162"/>
      <c r="F83" s="162"/>
      <c r="G83" s="162"/>
      <c r="H83" s="162"/>
    </row>
    <row r="84" spans="1:8">
      <c r="A84" s="159"/>
      <c r="C84" s="161"/>
      <c r="D84" s="162"/>
      <c r="E84" s="162"/>
      <c r="F84" s="162"/>
      <c r="G84" s="162"/>
      <c r="H84" s="162"/>
    </row>
    <row r="85" spans="1:8">
      <c r="A85" s="159"/>
      <c r="C85" s="161"/>
      <c r="D85" s="162"/>
      <c r="E85" s="162"/>
      <c r="F85" s="162"/>
      <c r="G85" s="162"/>
      <c r="H85" s="162"/>
    </row>
    <row r="86" spans="1:8">
      <c r="A86" s="159"/>
      <c r="C86" s="161"/>
      <c r="D86" s="162"/>
      <c r="E86" s="162"/>
      <c r="F86" s="162"/>
      <c r="G86" s="162"/>
      <c r="H86" s="162"/>
    </row>
    <row r="87" spans="1:8">
      <c r="A87" s="159"/>
      <c r="C87" s="161"/>
      <c r="D87" s="162"/>
      <c r="E87" s="162"/>
      <c r="F87" s="162"/>
      <c r="G87" s="162"/>
      <c r="H87" s="162"/>
    </row>
    <row r="88" spans="1:8">
      <c r="A88" s="159"/>
      <c r="C88" s="161"/>
      <c r="D88" s="162"/>
      <c r="E88" s="162"/>
      <c r="F88" s="162"/>
      <c r="G88" s="162"/>
      <c r="H88" s="162"/>
    </row>
    <row r="89" spans="1:8">
      <c r="A89" s="159"/>
      <c r="C89" s="161"/>
      <c r="D89" s="162"/>
      <c r="E89" s="162"/>
      <c r="F89" s="162"/>
      <c r="G89" s="162"/>
      <c r="H89" s="162"/>
    </row>
    <row r="90" spans="1:8">
      <c r="A90" s="159"/>
      <c r="C90" s="161"/>
      <c r="D90" s="162"/>
      <c r="E90" s="162"/>
      <c r="F90" s="162"/>
      <c r="G90" s="162"/>
      <c r="H90" s="162"/>
    </row>
    <row r="91" spans="1:8">
      <c r="A91" s="159"/>
      <c r="C91" s="161"/>
      <c r="D91" s="162"/>
      <c r="E91" s="162"/>
      <c r="F91" s="162"/>
      <c r="G91" s="162"/>
      <c r="H91" s="162"/>
    </row>
    <row r="92" spans="1:8">
      <c r="A92" s="159"/>
      <c r="C92" s="161"/>
      <c r="D92" s="162"/>
      <c r="E92" s="162"/>
      <c r="F92" s="162"/>
      <c r="G92" s="162"/>
      <c r="H92" s="162"/>
    </row>
    <row r="93" spans="1:8">
      <c r="A93" s="159"/>
      <c r="C93" s="161"/>
      <c r="D93" s="162"/>
      <c r="E93" s="162"/>
      <c r="F93" s="162"/>
      <c r="G93" s="162"/>
      <c r="H93" s="162"/>
    </row>
    <row r="94" spans="1:8">
      <c r="A94" s="159"/>
      <c r="C94" s="161"/>
      <c r="D94" s="162"/>
      <c r="E94" s="162"/>
      <c r="F94" s="162"/>
      <c r="G94" s="162"/>
      <c r="H94" s="162"/>
    </row>
    <row r="95" spans="1:8">
      <c r="A95" s="159"/>
      <c r="C95" s="161"/>
      <c r="D95" s="162"/>
      <c r="E95" s="162"/>
      <c r="F95" s="162"/>
      <c r="G95" s="162"/>
      <c r="H95" s="162"/>
    </row>
    <row r="96" spans="1:8">
      <c r="A96" s="159"/>
      <c r="C96" s="161"/>
      <c r="D96" s="162"/>
      <c r="E96" s="162"/>
      <c r="F96" s="162"/>
      <c r="G96" s="162"/>
      <c r="H96" s="162"/>
    </row>
    <row r="97" spans="1:8">
      <c r="A97" s="159"/>
      <c r="C97" s="161"/>
      <c r="D97" s="162"/>
      <c r="E97" s="162"/>
      <c r="F97" s="162"/>
      <c r="G97" s="162"/>
      <c r="H97" s="162"/>
    </row>
    <row r="98" spans="1:8">
      <c r="A98" s="159"/>
    </row>
    <row r="99" spans="1:8">
      <c r="A99" s="163"/>
    </row>
    <row r="100" spans="1:8">
      <c r="A100" s="163"/>
    </row>
    <row r="101" spans="1:8">
      <c r="A101" s="163"/>
    </row>
    <row r="102" spans="1:8">
      <c r="A102" s="163"/>
    </row>
    <row r="103" spans="1:8">
      <c r="A103" s="163"/>
    </row>
    <row r="104" spans="1:8">
      <c r="A104" s="163"/>
    </row>
    <row r="105" spans="1:8">
      <c r="A105" s="163"/>
    </row>
    <row r="106" spans="1:8">
      <c r="A106" s="163"/>
    </row>
    <row r="107" spans="1:8">
      <c r="A107" s="163"/>
    </row>
    <row r="108" spans="1:8">
      <c r="A108" s="163"/>
    </row>
    <row r="109" spans="1:8">
      <c r="A109" s="163"/>
    </row>
    <row r="110" spans="1:8">
      <c r="A110" s="163"/>
    </row>
    <row r="111" spans="1:8">
      <c r="A111" s="163"/>
    </row>
    <row r="112" spans="1:8">
      <c r="A112" s="163"/>
    </row>
    <row r="113" spans="1:1">
      <c r="A113" s="163"/>
    </row>
    <row r="114" spans="1:1">
      <c r="A114" s="163"/>
    </row>
    <row r="115" spans="1:1">
      <c r="A115" s="163"/>
    </row>
    <row r="116" spans="1:1">
      <c r="A116" s="163"/>
    </row>
    <row r="117" spans="1:1">
      <c r="A117" s="163"/>
    </row>
    <row r="118" spans="1:1">
      <c r="A118" s="163"/>
    </row>
    <row r="119" spans="1:1">
      <c r="A119" s="163"/>
    </row>
    <row r="120" spans="1:1">
      <c r="A120" s="163"/>
    </row>
    <row r="121" spans="1:1">
      <c r="A121" s="163"/>
    </row>
    <row r="122" spans="1:1">
      <c r="A122" s="163"/>
    </row>
    <row r="123" spans="1:1">
      <c r="A123" s="163"/>
    </row>
    <row r="124" spans="1:1">
      <c r="A124" s="163"/>
    </row>
    <row r="125" spans="1:1">
      <c r="A125" s="163"/>
    </row>
    <row r="126" spans="1:1">
      <c r="A126" s="163"/>
    </row>
    <row r="127" spans="1:1">
      <c r="A127" s="163"/>
    </row>
    <row r="128" spans="1:1">
      <c r="A128" s="163"/>
    </row>
    <row r="129" spans="1:1">
      <c r="A129" s="163"/>
    </row>
    <row r="130" spans="1:1">
      <c r="A130" s="163"/>
    </row>
    <row r="131" spans="1:1">
      <c r="A131" s="163"/>
    </row>
    <row r="132" spans="1:1">
      <c r="A132" s="163"/>
    </row>
    <row r="133" spans="1:1">
      <c r="A133" s="163"/>
    </row>
    <row r="134" spans="1:1">
      <c r="A134" s="163"/>
    </row>
    <row r="135" spans="1:1">
      <c r="A135" s="163"/>
    </row>
    <row r="136" spans="1:1">
      <c r="A136" s="163"/>
    </row>
    <row r="137" spans="1:1">
      <c r="A137" s="163"/>
    </row>
    <row r="138" spans="1:1">
      <c r="A138" s="163"/>
    </row>
    <row r="139" spans="1:1">
      <c r="A139" s="163"/>
    </row>
    <row r="140" spans="1:1">
      <c r="A140" s="163"/>
    </row>
    <row r="141" spans="1:1">
      <c r="A141" s="163"/>
    </row>
    <row r="142" spans="1:1">
      <c r="A142" s="163"/>
    </row>
    <row r="143" spans="1:1">
      <c r="A143" s="163"/>
    </row>
    <row r="144" spans="1:1">
      <c r="A144" s="163"/>
    </row>
    <row r="145" spans="1:1">
      <c r="A145" s="163"/>
    </row>
    <row r="146" spans="1:1">
      <c r="A146" s="163"/>
    </row>
    <row r="147" spans="1:1">
      <c r="A147" s="163"/>
    </row>
    <row r="148" spans="1:1">
      <c r="A148" s="163"/>
    </row>
    <row r="149" spans="1:1">
      <c r="A149" s="163"/>
    </row>
    <row r="150" spans="1:1">
      <c r="A150" s="163"/>
    </row>
    <row r="151" spans="1:1">
      <c r="A151" s="163"/>
    </row>
    <row r="152" spans="1:1">
      <c r="A152" s="163"/>
    </row>
    <row r="153" spans="1:1">
      <c r="A153" s="163"/>
    </row>
    <row r="154" spans="1:1">
      <c r="A154" s="163"/>
    </row>
    <row r="155" spans="1:1">
      <c r="A155" s="163"/>
    </row>
    <row r="156" spans="1:1">
      <c r="A156" s="163"/>
    </row>
    <row r="157" spans="1:1">
      <c r="A157" s="163"/>
    </row>
    <row r="158" spans="1:1">
      <c r="A158" s="163"/>
    </row>
    <row r="159" spans="1:1">
      <c r="A159" s="163"/>
    </row>
    <row r="160" spans="1:1">
      <c r="A160" s="163"/>
    </row>
    <row r="161" spans="1:1">
      <c r="A161" s="163"/>
    </row>
    <row r="162" spans="1:1">
      <c r="A162" s="163"/>
    </row>
    <row r="163" spans="1:1">
      <c r="A163" s="163"/>
    </row>
    <row r="164" spans="1:1">
      <c r="A164" s="163"/>
    </row>
    <row r="165" spans="1:1">
      <c r="A165" s="163"/>
    </row>
    <row r="166" spans="1:1">
      <c r="A166" s="163"/>
    </row>
    <row r="167" spans="1:1">
      <c r="A167" s="163"/>
    </row>
    <row r="168" spans="1:1">
      <c r="A168" s="163"/>
    </row>
    <row r="169" spans="1:1">
      <c r="A169" s="163"/>
    </row>
    <row r="170" spans="1:1">
      <c r="A170" s="163"/>
    </row>
    <row r="171" spans="1:1">
      <c r="A171" s="163"/>
    </row>
    <row r="172" spans="1:1">
      <c r="A172" s="163"/>
    </row>
    <row r="173" spans="1:1">
      <c r="A173" s="163"/>
    </row>
    <row r="174" spans="1:1">
      <c r="A174" s="163"/>
    </row>
    <row r="175" spans="1:1">
      <c r="A175" s="163"/>
    </row>
    <row r="176" spans="1:1">
      <c r="A176" s="163"/>
    </row>
    <row r="177" spans="1:1">
      <c r="A177" s="163"/>
    </row>
    <row r="178" spans="1:1">
      <c r="A178" s="163"/>
    </row>
    <row r="179" spans="1:1">
      <c r="A179" s="163"/>
    </row>
    <row r="180" spans="1:1">
      <c r="A180" s="163"/>
    </row>
    <row r="181" spans="1:1">
      <c r="A181" s="163"/>
    </row>
    <row r="182" spans="1:1">
      <c r="A182" s="163"/>
    </row>
    <row r="183" spans="1:1">
      <c r="A183" s="163"/>
    </row>
    <row r="184" spans="1:1">
      <c r="A184" s="163"/>
    </row>
    <row r="185" spans="1:1">
      <c r="A185" s="163"/>
    </row>
    <row r="186" spans="1:1">
      <c r="A186" s="163"/>
    </row>
    <row r="187" spans="1:1">
      <c r="A187" s="163"/>
    </row>
    <row r="188" spans="1:1">
      <c r="A188" s="163"/>
    </row>
    <row r="189" spans="1:1">
      <c r="A189" s="163"/>
    </row>
    <row r="190" spans="1:1">
      <c r="A190" s="163"/>
    </row>
    <row r="191" spans="1:1">
      <c r="A191" s="163"/>
    </row>
    <row r="192" spans="1:1">
      <c r="A192" s="163"/>
    </row>
    <row r="193" spans="1:1">
      <c r="A193" s="163"/>
    </row>
    <row r="194" spans="1:1">
      <c r="A194" s="163"/>
    </row>
    <row r="195" spans="1:1">
      <c r="A195" s="163"/>
    </row>
    <row r="196" spans="1:1">
      <c r="A196" s="163"/>
    </row>
    <row r="197" spans="1:1">
      <c r="A197" s="163"/>
    </row>
    <row r="198" spans="1:1">
      <c r="A198" s="163"/>
    </row>
    <row r="199" spans="1:1">
      <c r="A199" s="163"/>
    </row>
    <row r="200" spans="1:1">
      <c r="A200" s="163"/>
    </row>
    <row r="201" spans="1:1">
      <c r="A201" s="163"/>
    </row>
    <row r="202" spans="1:1">
      <c r="A202" s="163"/>
    </row>
    <row r="203" spans="1:1">
      <c r="A203" s="163"/>
    </row>
    <row r="204" spans="1:1">
      <c r="A204" s="163"/>
    </row>
    <row r="205" spans="1:1">
      <c r="A205" s="163"/>
    </row>
    <row r="206" spans="1:1">
      <c r="A206" s="163"/>
    </row>
    <row r="207" spans="1:1">
      <c r="A207" s="163"/>
    </row>
    <row r="208" spans="1:1">
      <c r="A208" s="163"/>
    </row>
    <row r="209" spans="1:1">
      <c r="A209" s="163"/>
    </row>
    <row r="210" spans="1:1">
      <c r="A210" s="163"/>
    </row>
    <row r="211" spans="1:1">
      <c r="A211" s="163"/>
    </row>
    <row r="212" spans="1:1">
      <c r="A212" s="163"/>
    </row>
    <row r="213" spans="1:1">
      <c r="A213" s="163"/>
    </row>
    <row r="214" spans="1:1">
      <c r="A214" s="163"/>
    </row>
    <row r="215" spans="1:1">
      <c r="A215" s="163"/>
    </row>
    <row r="216" spans="1:1">
      <c r="A216" s="163"/>
    </row>
    <row r="217" spans="1:1">
      <c r="A217" s="163"/>
    </row>
    <row r="218" spans="1:1">
      <c r="A218" s="163"/>
    </row>
    <row r="219" spans="1:1">
      <c r="A219" s="163"/>
    </row>
    <row r="220" spans="1:1">
      <c r="A220" s="163"/>
    </row>
    <row r="221" spans="1:1">
      <c r="A221" s="163"/>
    </row>
    <row r="222" spans="1:1">
      <c r="A222" s="163"/>
    </row>
    <row r="223" spans="1:1">
      <c r="A223" s="163"/>
    </row>
    <row r="224" spans="1:1">
      <c r="A224" s="163"/>
    </row>
    <row r="225" spans="1:1">
      <c r="A225" s="163"/>
    </row>
    <row r="226" spans="1:1">
      <c r="A226" s="163"/>
    </row>
    <row r="227" spans="1:1">
      <c r="A227" s="163"/>
    </row>
    <row r="228" spans="1:1">
      <c r="A228" s="163"/>
    </row>
    <row r="229" spans="1:1">
      <c r="A229" s="163"/>
    </row>
    <row r="230" spans="1:1">
      <c r="A230" s="163"/>
    </row>
    <row r="231" spans="1:1">
      <c r="A231" s="163"/>
    </row>
    <row r="232" spans="1:1">
      <c r="A232" s="163"/>
    </row>
    <row r="233" spans="1:1">
      <c r="A233" s="163"/>
    </row>
    <row r="234" spans="1:1">
      <c r="A234" s="163"/>
    </row>
    <row r="235" spans="1:1">
      <c r="A235" s="163"/>
    </row>
    <row r="236" spans="1:1">
      <c r="A236" s="163"/>
    </row>
    <row r="237" spans="1:1">
      <c r="A237" s="163"/>
    </row>
    <row r="238" spans="1:1">
      <c r="A238" s="163"/>
    </row>
    <row r="239" spans="1:1">
      <c r="A239" s="163"/>
    </row>
    <row r="240" spans="1:1">
      <c r="A240" s="163"/>
    </row>
    <row r="241" spans="1:1">
      <c r="A241" s="163"/>
    </row>
    <row r="242" spans="1:1">
      <c r="A242" s="163"/>
    </row>
    <row r="243" spans="1:1">
      <c r="A243" s="163"/>
    </row>
    <row r="244" spans="1:1">
      <c r="A244" s="163"/>
    </row>
    <row r="245" spans="1:1">
      <c r="A245" s="163"/>
    </row>
    <row r="246" spans="1:1">
      <c r="A246" s="163"/>
    </row>
    <row r="247" spans="1:1">
      <c r="A247" s="163"/>
    </row>
    <row r="248" spans="1:1">
      <c r="A248" s="163"/>
    </row>
    <row r="249" spans="1:1">
      <c r="A249" s="163"/>
    </row>
    <row r="250" spans="1:1">
      <c r="A250" s="163"/>
    </row>
    <row r="251" spans="1:1">
      <c r="A251" s="163"/>
    </row>
    <row r="252" spans="1:1">
      <c r="A252" s="163"/>
    </row>
    <row r="253" spans="1:1">
      <c r="A253" s="163"/>
    </row>
    <row r="254" spans="1:1">
      <c r="A254" s="163"/>
    </row>
    <row r="255" spans="1:1">
      <c r="A255" s="163"/>
    </row>
    <row r="256" spans="1:1">
      <c r="A256" s="163"/>
    </row>
    <row r="257" spans="1:1">
      <c r="A257" s="163"/>
    </row>
    <row r="258" spans="1:1">
      <c r="A258" s="163"/>
    </row>
    <row r="259" spans="1:1">
      <c r="A259" s="163"/>
    </row>
    <row r="260" spans="1:1">
      <c r="A260" s="163"/>
    </row>
    <row r="261" spans="1:1">
      <c r="A261" s="163"/>
    </row>
    <row r="262" spans="1:1">
      <c r="A262" s="163"/>
    </row>
    <row r="263" spans="1:1">
      <c r="A263" s="163"/>
    </row>
    <row r="264" spans="1:1">
      <c r="A264" s="163"/>
    </row>
    <row r="265" spans="1:1">
      <c r="A265" s="163"/>
    </row>
  </sheetData>
  <mergeCells count="13">
    <mergeCell ref="C42:D42"/>
    <mergeCell ref="G42:I42"/>
    <mergeCell ref="C43:D43"/>
    <mergeCell ref="G43:I43"/>
    <mergeCell ref="A2:H2"/>
    <mergeCell ref="A4:A5"/>
    <mergeCell ref="B4:B5"/>
    <mergeCell ref="C4:C5"/>
    <mergeCell ref="D4:D5"/>
    <mergeCell ref="E4:E5"/>
    <mergeCell ref="F4:F5"/>
    <mergeCell ref="G4:J4"/>
    <mergeCell ref="I3:J3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AF66"/>
  <sheetViews>
    <sheetView view="pageBreakPreview" zoomScale="50" zoomScaleNormal="60" zoomScaleSheetLayoutView="50" workbookViewId="0">
      <selection activeCell="L34" sqref="L34"/>
    </sheetView>
  </sheetViews>
  <sheetFormatPr defaultRowHeight="20.25"/>
  <cols>
    <col min="1" max="1" width="8.28515625" style="9" customWidth="1"/>
    <col min="2" max="2" width="26.140625" style="9" customWidth="1"/>
    <col min="3" max="5" width="11.28515625" style="9" customWidth="1"/>
    <col min="6" max="6" width="4.42578125" style="9" customWidth="1"/>
    <col min="7" max="7" width="13" style="9" customWidth="1"/>
    <col min="8" max="10" width="11" style="9" customWidth="1"/>
    <col min="11" max="11" width="9" style="9" customWidth="1"/>
    <col min="12" max="12" width="16.7109375" style="9" customWidth="1"/>
    <col min="13" max="13" width="13.28515625" style="9" customWidth="1"/>
    <col min="14" max="14" width="15.5703125" style="9" customWidth="1"/>
    <col min="15" max="15" width="11" style="9" customWidth="1"/>
    <col min="16" max="16" width="15" style="9" customWidth="1"/>
    <col min="17" max="17" width="16.42578125" style="9" customWidth="1"/>
    <col min="18" max="18" width="14.140625" style="9" customWidth="1"/>
    <col min="19" max="19" width="11" style="9" customWidth="1"/>
    <col min="20" max="20" width="11.5703125" style="9" customWidth="1"/>
    <col min="21" max="21" width="14.140625" style="9" customWidth="1"/>
    <col min="22" max="22" width="14.42578125" style="9" customWidth="1"/>
    <col min="23" max="23" width="15.5703125" style="9" customWidth="1"/>
    <col min="24" max="24" width="13" style="9" customWidth="1"/>
    <col min="25" max="25" width="11" style="9" customWidth="1"/>
    <col min="26" max="26" width="13" style="9" customWidth="1"/>
    <col min="27" max="27" width="14.7109375" style="9" customWidth="1"/>
    <col min="28" max="28" width="14.140625" style="9" customWidth="1"/>
    <col min="29" max="29" width="14.7109375" style="9" customWidth="1"/>
    <col min="30" max="30" width="11" style="9" customWidth="1"/>
    <col min="31" max="31" width="15.28515625" style="9" customWidth="1"/>
    <col min="32" max="32" width="12" style="9" customWidth="1"/>
    <col min="33" max="16384" width="9.140625" style="9"/>
  </cols>
  <sheetData>
    <row r="1" spans="1:3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Q1" s="11"/>
      <c r="R1" s="11"/>
      <c r="S1" s="11"/>
      <c r="T1" s="11"/>
      <c r="U1" s="11"/>
      <c r="AE1" s="11"/>
    </row>
    <row r="2" spans="1:32" s="7" customFormat="1" ht="38.25" customHeight="1">
      <c r="F2" s="352" t="s">
        <v>219</v>
      </c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</row>
    <row r="3" spans="1:32">
      <c r="A3" s="12"/>
      <c r="B3" s="12"/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2"/>
      <c r="AE3" s="11" t="s">
        <v>117</v>
      </c>
    </row>
    <row r="4" spans="1:32" ht="39" customHeight="1">
      <c r="A4" s="347" t="s">
        <v>19</v>
      </c>
      <c r="B4" s="347" t="s">
        <v>59</v>
      </c>
      <c r="C4" s="347"/>
      <c r="D4" s="347"/>
      <c r="E4" s="347"/>
      <c r="F4" s="347"/>
      <c r="G4" s="347" t="s">
        <v>20</v>
      </c>
      <c r="H4" s="347"/>
      <c r="I4" s="347"/>
      <c r="J4" s="347"/>
      <c r="K4" s="347"/>
      <c r="L4" s="347" t="s">
        <v>482</v>
      </c>
      <c r="M4" s="347"/>
      <c r="N4" s="347"/>
      <c r="O4" s="347"/>
      <c r="P4" s="347"/>
      <c r="Q4" s="347" t="s">
        <v>66</v>
      </c>
      <c r="R4" s="347"/>
      <c r="S4" s="347"/>
      <c r="T4" s="347"/>
      <c r="U4" s="347"/>
      <c r="V4" s="347" t="s">
        <v>38</v>
      </c>
      <c r="W4" s="347"/>
      <c r="X4" s="347"/>
      <c r="Y4" s="347"/>
      <c r="Z4" s="347"/>
      <c r="AA4" s="347" t="s">
        <v>21</v>
      </c>
      <c r="AB4" s="347"/>
      <c r="AC4" s="347"/>
      <c r="AD4" s="347"/>
      <c r="AE4" s="347"/>
    </row>
    <row r="5" spans="1:32" ht="36" customHeight="1">
      <c r="A5" s="347"/>
      <c r="B5" s="347"/>
      <c r="C5" s="347"/>
      <c r="D5" s="347"/>
      <c r="E5" s="347"/>
      <c r="F5" s="347"/>
      <c r="G5" s="347" t="s">
        <v>29</v>
      </c>
      <c r="H5" s="347" t="s">
        <v>33</v>
      </c>
      <c r="I5" s="347"/>
      <c r="J5" s="347"/>
      <c r="K5" s="347"/>
      <c r="L5" s="347" t="s">
        <v>29</v>
      </c>
      <c r="M5" s="347" t="s">
        <v>33</v>
      </c>
      <c r="N5" s="347"/>
      <c r="O5" s="347"/>
      <c r="P5" s="347"/>
      <c r="Q5" s="347" t="s">
        <v>29</v>
      </c>
      <c r="R5" s="347" t="s">
        <v>33</v>
      </c>
      <c r="S5" s="347"/>
      <c r="T5" s="347"/>
      <c r="U5" s="347"/>
      <c r="V5" s="347" t="s">
        <v>29</v>
      </c>
      <c r="W5" s="347" t="s">
        <v>33</v>
      </c>
      <c r="X5" s="347"/>
      <c r="Y5" s="347"/>
      <c r="Z5" s="347"/>
      <c r="AA5" s="347" t="s">
        <v>29</v>
      </c>
      <c r="AB5" s="347" t="s">
        <v>33</v>
      </c>
      <c r="AC5" s="347"/>
      <c r="AD5" s="347"/>
      <c r="AE5" s="347"/>
    </row>
    <row r="6" spans="1:32" ht="44.25" customHeight="1">
      <c r="A6" s="347"/>
      <c r="B6" s="347"/>
      <c r="C6" s="347"/>
      <c r="D6" s="347"/>
      <c r="E6" s="347"/>
      <c r="F6" s="347"/>
      <c r="G6" s="347"/>
      <c r="H6" s="2" t="s">
        <v>25</v>
      </c>
      <c r="I6" s="2" t="s">
        <v>26</v>
      </c>
      <c r="J6" s="2" t="s">
        <v>24</v>
      </c>
      <c r="K6" s="2" t="s">
        <v>23</v>
      </c>
      <c r="L6" s="347"/>
      <c r="M6" s="2" t="s">
        <v>25</v>
      </c>
      <c r="N6" s="2" t="s">
        <v>26</v>
      </c>
      <c r="O6" s="2" t="s">
        <v>24</v>
      </c>
      <c r="P6" s="2" t="s">
        <v>23</v>
      </c>
      <c r="Q6" s="347"/>
      <c r="R6" s="2" t="s">
        <v>25</v>
      </c>
      <c r="S6" s="2" t="s">
        <v>26</v>
      </c>
      <c r="T6" s="2" t="s">
        <v>24</v>
      </c>
      <c r="U6" s="2" t="s">
        <v>23</v>
      </c>
      <c r="V6" s="347"/>
      <c r="W6" s="2" t="s">
        <v>25</v>
      </c>
      <c r="X6" s="2" t="s">
        <v>26</v>
      </c>
      <c r="Y6" s="2" t="s">
        <v>24</v>
      </c>
      <c r="Z6" s="2" t="s">
        <v>23</v>
      </c>
      <c r="AA6" s="347"/>
      <c r="AB6" s="2" t="s">
        <v>25</v>
      </c>
      <c r="AC6" s="2" t="s">
        <v>26</v>
      </c>
      <c r="AD6" s="2" t="s">
        <v>24</v>
      </c>
      <c r="AE6" s="2" t="s">
        <v>23</v>
      </c>
    </row>
    <row r="7" spans="1:32" ht="30" customHeight="1">
      <c r="A7" s="2">
        <v>1</v>
      </c>
      <c r="B7" s="347">
        <v>2</v>
      </c>
      <c r="C7" s="347"/>
      <c r="D7" s="347"/>
      <c r="E7" s="347"/>
      <c r="F7" s="347"/>
      <c r="G7" s="2">
        <v>3</v>
      </c>
      <c r="H7" s="2">
        <v>4</v>
      </c>
      <c r="I7" s="2">
        <v>5</v>
      </c>
      <c r="J7" s="2">
        <v>6</v>
      </c>
      <c r="K7" s="2">
        <v>7</v>
      </c>
      <c r="L7" s="2">
        <v>8</v>
      </c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6">
        <v>18</v>
      </c>
      <c r="W7" s="6">
        <v>19</v>
      </c>
      <c r="X7" s="6">
        <v>20</v>
      </c>
      <c r="Y7" s="6">
        <v>21</v>
      </c>
      <c r="Z7" s="6">
        <v>22</v>
      </c>
      <c r="AA7" s="6">
        <v>23</v>
      </c>
      <c r="AB7" s="6">
        <v>24</v>
      </c>
      <c r="AC7" s="6">
        <v>25</v>
      </c>
      <c r="AD7" s="6">
        <v>26</v>
      </c>
      <c r="AE7" s="6">
        <v>27</v>
      </c>
    </row>
    <row r="8" spans="1:32" ht="39.950000000000003" hidden="1" customHeight="1">
      <c r="A8" s="2"/>
      <c r="B8" s="351" t="s">
        <v>282</v>
      </c>
      <c r="C8" s="351"/>
      <c r="D8" s="351"/>
      <c r="E8" s="351"/>
      <c r="F8" s="351"/>
      <c r="G8" s="1"/>
      <c r="H8" s="1"/>
      <c r="I8" s="1"/>
      <c r="J8" s="1"/>
      <c r="K8" s="1"/>
      <c r="L8" s="1">
        <f t="shared" ref="L8:L17" si="0">SUM(M8,N8,O8,P8)</f>
        <v>0</v>
      </c>
      <c r="M8" s="1"/>
      <c r="N8" s="1"/>
      <c r="O8" s="1"/>
      <c r="P8" s="1"/>
      <c r="Q8" s="1">
        <f t="shared" ref="Q8:Q17" si="1">SUM(R8,S8,T8,U8)</f>
        <v>0</v>
      </c>
      <c r="R8" s="14"/>
      <c r="S8" s="1"/>
      <c r="T8" s="1"/>
      <c r="U8" s="1"/>
      <c r="V8" s="1">
        <f>W8+X8+Y8+Z8</f>
        <v>0</v>
      </c>
      <c r="W8" s="5"/>
      <c r="X8" s="5"/>
      <c r="Y8" s="5"/>
      <c r="Z8" s="3"/>
      <c r="AA8" s="1">
        <f t="shared" ref="AA8:AA17" si="2">SUM(AB8,AC8,AD8,AE8)</f>
        <v>0</v>
      </c>
      <c r="AB8" s="3">
        <f>M8+R8+W8</f>
        <v>0</v>
      </c>
      <c r="AC8" s="3">
        <f>N8+S8+X8</f>
        <v>0</v>
      </c>
      <c r="AD8" s="1"/>
      <c r="AE8" s="3"/>
      <c r="AF8" s="15">
        <f t="shared" ref="AF8:AF17" si="3">AB8+AC8</f>
        <v>0</v>
      </c>
    </row>
    <row r="9" spans="1:32" ht="39.950000000000003" hidden="1" customHeight="1">
      <c r="A9" s="2"/>
      <c r="B9" s="351" t="s">
        <v>283</v>
      </c>
      <c r="C9" s="351"/>
      <c r="D9" s="351"/>
      <c r="E9" s="351"/>
      <c r="F9" s="351"/>
      <c r="G9" s="1"/>
      <c r="H9" s="1"/>
      <c r="I9" s="1"/>
      <c r="J9" s="1"/>
      <c r="K9" s="1"/>
      <c r="L9" s="1">
        <f t="shared" si="0"/>
        <v>0</v>
      </c>
      <c r="M9" s="1"/>
      <c r="N9" s="1"/>
      <c r="O9" s="1"/>
      <c r="P9" s="1"/>
      <c r="Q9" s="1">
        <f t="shared" si="1"/>
        <v>0</v>
      </c>
      <c r="R9" s="14"/>
      <c r="S9" s="1"/>
      <c r="T9" s="1"/>
      <c r="U9" s="1"/>
      <c r="V9" s="1">
        <f>W9+X9+Y9+Z9</f>
        <v>0</v>
      </c>
      <c r="W9" s="5"/>
      <c r="X9" s="5"/>
      <c r="Y9" s="5"/>
      <c r="Z9" s="3"/>
      <c r="AA9" s="1">
        <f t="shared" si="2"/>
        <v>0</v>
      </c>
      <c r="AB9" s="3">
        <f t="shared" ref="AB9:AC17" si="4">M9+R9+W9</f>
        <v>0</v>
      </c>
      <c r="AC9" s="3">
        <f t="shared" si="4"/>
        <v>0</v>
      </c>
      <c r="AD9" s="1"/>
      <c r="AE9" s="3"/>
      <c r="AF9" s="15">
        <f t="shared" si="3"/>
        <v>0</v>
      </c>
    </row>
    <row r="10" spans="1:32" ht="39.950000000000003" hidden="1" customHeight="1">
      <c r="A10" s="2"/>
      <c r="B10" s="351" t="s">
        <v>284</v>
      </c>
      <c r="C10" s="351"/>
      <c r="D10" s="351"/>
      <c r="E10" s="351"/>
      <c r="F10" s="351"/>
      <c r="G10" s="1"/>
      <c r="H10" s="1"/>
      <c r="I10" s="1"/>
      <c r="J10" s="1"/>
      <c r="K10" s="1"/>
      <c r="L10" s="1">
        <f t="shared" si="0"/>
        <v>0</v>
      </c>
      <c r="M10" s="1"/>
      <c r="N10" s="1"/>
      <c r="O10" s="1"/>
      <c r="P10" s="1"/>
      <c r="Q10" s="1">
        <f t="shared" si="1"/>
        <v>0</v>
      </c>
      <c r="R10" s="14"/>
      <c r="S10" s="1"/>
      <c r="T10" s="1"/>
      <c r="U10" s="1"/>
      <c r="V10" s="1">
        <f t="shared" ref="V10:V17" si="5">W10+X10+Y10+Z10</f>
        <v>0</v>
      </c>
      <c r="W10" s="5"/>
      <c r="X10" s="5"/>
      <c r="Y10" s="5"/>
      <c r="Z10" s="3"/>
      <c r="AA10" s="1">
        <f t="shared" si="2"/>
        <v>0</v>
      </c>
      <c r="AB10" s="3">
        <f t="shared" si="4"/>
        <v>0</v>
      </c>
      <c r="AC10" s="3">
        <f t="shared" si="4"/>
        <v>0</v>
      </c>
      <c r="AD10" s="1"/>
      <c r="AE10" s="3"/>
      <c r="AF10" s="15">
        <f t="shared" si="3"/>
        <v>0</v>
      </c>
    </row>
    <row r="11" spans="1:32" ht="39.950000000000003" hidden="1" customHeight="1">
      <c r="A11" s="2"/>
      <c r="B11" s="351" t="s">
        <v>285</v>
      </c>
      <c r="C11" s="351"/>
      <c r="D11" s="351"/>
      <c r="E11" s="351"/>
      <c r="F11" s="351"/>
      <c r="G11" s="1"/>
      <c r="H11" s="1"/>
      <c r="I11" s="1"/>
      <c r="J11" s="1"/>
      <c r="K11" s="1"/>
      <c r="L11" s="1">
        <f t="shared" si="0"/>
        <v>0</v>
      </c>
      <c r="M11" s="1"/>
      <c r="N11" s="16"/>
      <c r="O11" s="1"/>
      <c r="P11" s="1"/>
      <c r="Q11" s="1">
        <f t="shared" si="1"/>
        <v>0</v>
      </c>
      <c r="R11" s="1"/>
      <c r="S11" s="1"/>
      <c r="T11" s="1"/>
      <c r="U11" s="1"/>
      <c r="V11" s="1">
        <f t="shared" si="5"/>
        <v>0</v>
      </c>
      <c r="W11" s="5"/>
      <c r="X11" s="5"/>
      <c r="Y11" s="5"/>
      <c r="Z11" s="3"/>
      <c r="AA11" s="1">
        <f t="shared" si="2"/>
        <v>0</v>
      </c>
      <c r="AB11" s="3">
        <f t="shared" si="4"/>
        <v>0</v>
      </c>
      <c r="AC11" s="3">
        <f t="shared" si="4"/>
        <v>0</v>
      </c>
      <c r="AD11" s="1"/>
      <c r="AE11" s="3"/>
      <c r="AF11" s="15">
        <f t="shared" si="3"/>
        <v>0</v>
      </c>
    </row>
    <row r="12" spans="1:32" ht="39.950000000000003" hidden="1" customHeight="1">
      <c r="A12" s="2"/>
      <c r="B12" s="351" t="s">
        <v>286</v>
      </c>
      <c r="C12" s="351"/>
      <c r="D12" s="351"/>
      <c r="E12" s="351"/>
      <c r="F12" s="351"/>
      <c r="G12" s="1"/>
      <c r="H12" s="1"/>
      <c r="I12" s="1"/>
      <c r="J12" s="1"/>
      <c r="K12" s="1"/>
      <c r="L12" s="1">
        <f t="shared" si="0"/>
        <v>0</v>
      </c>
      <c r="M12" s="1"/>
      <c r="N12" s="16"/>
      <c r="O12" s="1"/>
      <c r="P12" s="1"/>
      <c r="Q12" s="1">
        <f t="shared" si="1"/>
        <v>0</v>
      </c>
      <c r="R12" s="1"/>
      <c r="S12" s="1"/>
      <c r="T12" s="1"/>
      <c r="U12" s="1"/>
      <c r="V12" s="1">
        <f t="shared" si="5"/>
        <v>0</v>
      </c>
      <c r="W12" s="5"/>
      <c r="X12" s="5"/>
      <c r="Y12" s="5"/>
      <c r="Z12" s="3"/>
      <c r="AA12" s="1">
        <f t="shared" si="2"/>
        <v>0</v>
      </c>
      <c r="AB12" s="3">
        <f t="shared" si="4"/>
        <v>0</v>
      </c>
      <c r="AC12" s="3">
        <f t="shared" si="4"/>
        <v>0</v>
      </c>
      <c r="AD12" s="1"/>
      <c r="AE12" s="3"/>
      <c r="AF12" s="15">
        <f t="shared" si="3"/>
        <v>0</v>
      </c>
    </row>
    <row r="13" spans="1:32" ht="39.950000000000003" hidden="1" customHeight="1">
      <c r="A13" s="2"/>
      <c r="B13" s="351" t="s">
        <v>287</v>
      </c>
      <c r="C13" s="351"/>
      <c r="D13" s="351"/>
      <c r="E13" s="351"/>
      <c r="F13" s="351"/>
      <c r="G13" s="1"/>
      <c r="H13" s="1"/>
      <c r="I13" s="1"/>
      <c r="J13" s="1"/>
      <c r="K13" s="1"/>
      <c r="L13" s="1">
        <f t="shared" si="0"/>
        <v>0</v>
      </c>
      <c r="M13" s="1"/>
      <c r="N13" s="16"/>
      <c r="O13" s="1"/>
      <c r="P13" s="1"/>
      <c r="Q13" s="1">
        <f t="shared" si="1"/>
        <v>0</v>
      </c>
      <c r="R13" s="1"/>
      <c r="S13" s="1"/>
      <c r="T13" s="1"/>
      <c r="U13" s="1"/>
      <c r="V13" s="1">
        <f t="shared" si="5"/>
        <v>0</v>
      </c>
      <c r="W13" s="5"/>
      <c r="X13" s="5"/>
      <c r="Y13" s="5"/>
      <c r="Z13" s="3"/>
      <c r="AA13" s="1">
        <f t="shared" si="2"/>
        <v>0</v>
      </c>
      <c r="AB13" s="3">
        <f t="shared" si="4"/>
        <v>0</v>
      </c>
      <c r="AC13" s="3">
        <f t="shared" si="4"/>
        <v>0</v>
      </c>
      <c r="AD13" s="1"/>
      <c r="AE13" s="3"/>
      <c r="AF13" s="15">
        <f t="shared" si="3"/>
        <v>0</v>
      </c>
    </row>
    <row r="14" spans="1:32" ht="39.950000000000003" hidden="1" customHeight="1">
      <c r="A14" s="2"/>
      <c r="B14" s="351" t="s">
        <v>288</v>
      </c>
      <c r="C14" s="351"/>
      <c r="D14" s="351"/>
      <c r="E14" s="351"/>
      <c r="F14" s="351"/>
      <c r="G14" s="1"/>
      <c r="H14" s="1"/>
      <c r="I14" s="1"/>
      <c r="J14" s="1"/>
      <c r="K14" s="1"/>
      <c r="L14" s="1">
        <f t="shared" si="0"/>
        <v>0</v>
      </c>
      <c r="M14" s="1"/>
      <c r="N14" s="16"/>
      <c r="O14" s="1"/>
      <c r="P14" s="1"/>
      <c r="Q14" s="1">
        <f t="shared" si="1"/>
        <v>0</v>
      </c>
      <c r="R14" s="1"/>
      <c r="S14" s="1"/>
      <c r="T14" s="1"/>
      <c r="U14" s="1"/>
      <c r="V14" s="1">
        <f t="shared" si="5"/>
        <v>0</v>
      </c>
      <c r="W14" s="5"/>
      <c r="X14" s="5"/>
      <c r="Y14" s="5"/>
      <c r="Z14" s="3"/>
      <c r="AA14" s="1">
        <f t="shared" si="2"/>
        <v>0</v>
      </c>
      <c r="AB14" s="3">
        <f t="shared" si="4"/>
        <v>0</v>
      </c>
      <c r="AC14" s="3">
        <f t="shared" si="4"/>
        <v>0</v>
      </c>
      <c r="AD14" s="1"/>
      <c r="AE14" s="3"/>
      <c r="AF14" s="15">
        <f t="shared" si="3"/>
        <v>0</v>
      </c>
    </row>
    <row r="15" spans="1:32" ht="39.950000000000003" hidden="1" customHeight="1">
      <c r="A15" s="2"/>
      <c r="B15" s="351" t="s">
        <v>289</v>
      </c>
      <c r="C15" s="351"/>
      <c r="D15" s="351"/>
      <c r="E15" s="351"/>
      <c r="F15" s="351"/>
      <c r="G15" s="1"/>
      <c r="H15" s="1"/>
      <c r="I15" s="1"/>
      <c r="J15" s="1"/>
      <c r="K15" s="1"/>
      <c r="L15" s="1">
        <f t="shared" si="0"/>
        <v>0</v>
      </c>
      <c r="M15" s="1"/>
      <c r="N15" s="16"/>
      <c r="O15" s="1"/>
      <c r="P15" s="1"/>
      <c r="Q15" s="1">
        <f t="shared" si="1"/>
        <v>0</v>
      </c>
      <c r="R15" s="1"/>
      <c r="S15" s="1"/>
      <c r="T15" s="1"/>
      <c r="U15" s="1"/>
      <c r="V15" s="1">
        <f t="shared" si="5"/>
        <v>0</v>
      </c>
      <c r="W15" s="5"/>
      <c r="X15" s="5"/>
      <c r="Y15" s="5"/>
      <c r="Z15" s="3"/>
      <c r="AA15" s="1">
        <f t="shared" si="2"/>
        <v>0</v>
      </c>
      <c r="AB15" s="3">
        <f t="shared" si="4"/>
        <v>0</v>
      </c>
      <c r="AC15" s="3">
        <f t="shared" si="4"/>
        <v>0</v>
      </c>
      <c r="AD15" s="1"/>
      <c r="AE15" s="3"/>
      <c r="AF15" s="15">
        <f t="shared" si="3"/>
        <v>0</v>
      </c>
    </row>
    <row r="16" spans="1:32" ht="39.950000000000003" hidden="1" customHeight="1">
      <c r="A16" s="2"/>
      <c r="B16" s="351" t="s">
        <v>290</v>
      </c>
      <c r="C16" s="351"/>
      <c r="D16" s="351"/>
      <c r="E16" s="351"/>
      <c r="F16" s="351"/>
      <c r="G16" s="1"/>
      <c r="H16" s="1"/>
      <c r="I16" s="1"/>
      <c r="J16" s="1"/>
      <c r="K16" s="1"/>
      <c r="L16" s="1">
        <f t="shared" si="0"/>
        <v>0</v>
      </c>
      <c r="M16" s="1"/>
      <c r="N16" s="16"/>
      <c r="O16" s="1"/>
      <c r="P16" s="1"/>
      <c r="Q16" s="1">
        <f t="shared" si="1"/>
        <v>0</v>
      </c>
      <c r="R16" s="1"/>
      <c r="S16" s="1"/>
      <c r="T16" s="1"/>
      <c r="U16" s="1"/>
      <c r="V16" s="1">
        <f t="shared" si="5"/>
        <v>0</v>
      </c>
      <c r="W16" s="5"/>
      <c r="X16" s="5"/>
      <c r="Y16" s="5"/>
      <c r="Z16" s="3"/>
      <c r="AA16" s="1">
        <f t="shared" si="2"/>
        <v>0</v>
      </c>
      <c r="AB16" s="3">
        <f t="shared" si="4"/>
        <v>0</v>
      </c>
      <c r="AC16" s="3">
        <f t="shared" si="4"/>
        <v>0</v>
      </c>
      <c r="AD16" s="1"/>
      <c r="AE16" s="3"/>
      <c r="AF16" s="15">
        <f t="shared" si="3"/>
        <v>0</v>
      </c>
    </row>
    <row r="17" spans="1:32" ht="39.950000000000003" hidden="1" customHeight="1">
      <c r="A17" s="2"/>
      <c r="B17" s="351" t="s">
        <v>291</v>
      </c>
      <c r="C17" s="351"/>
      <c r="D17" s="351"/>
      <c r="E17" s="351"/>
      <c r="F17" s="351"/>
      <c r="G17" s="1"/>
      <c r="H17" s="1"/>
      <c r="I17" s="1"/>
      <c r="J17" s="1"/>
      <c r="K17" s="1"/>
      <c r="L17" s="1">
        <f t="shared" si="0"/>
        <v>0</v>
      </c>
      <c r="M17" s="1"/>
      <c r="N17" s="16"/>
      <c r="O17" s="1"/>
      <c r="P17" s="1"/>
      <c r="Q17" s="1">
        <f t="shared" si="1"/>
        <v>0</v>
      </c>
      <c r="R17" s="1"/>
      <c r="S17" s="1"/>
      <c r="T17" s="1"/>
      <c r="U17" s="1"/>
      <c r="V17" s="1">
        <f t="shared" si="5"/>
        <v>0</v>
      </c>
      <c r="W17" s="5"/>
      <c r="X17" s="5"/>
      <c r="Y17" s="5"/>
      <c r="Z17" s="3"/>
      <c r="AA17" s="1">
        <f t="shared" si="2"/>
        <v>0</v>
      </c>
      <c r="AB17" s="3">
        <f t="shared" si="4"/>
        <v>0</v>
      </c>
      <c r="AC17" s="3">
        <f t="shared" si="4"/>
        <v>0</v>
      </c>
      <c r="AD17" s="1"/>
      <c r="AE17" s="3"/>
      <c r="AF17" s="15">
        <f t="shared" si="3"/>
        <v>0</v>
      </c>
    </row>
    <row r="18" spans="1:32" ht="67.5" customHeight="1">
      <c r="A18" s="2" t="s">
        <v>179</v>
      </c>
      <c r="B18" s="348" t="s">
        <v>189</v>
      </c>
      <c r="C18" s="349"/>
      <c r="D18" s="349"/>
      <c r="E18" s="349"/>
      <c r="F18" s="350"/>
      <c r="G18" s="1">
        <f>SUM(G32)</f>
        <v>0</v>
      </c>
      <c r="H18" s="1">
        <f>SUM(H32)</f>
        <v>0</v>
      </c>
      <c r="I18" s="1">
        <f>SUM(I32)</f>
        <v>0</v>
      </c>
      <c r="J18" s="1">
        <f>SUM(J32)</f>
        <v>0</v>
      </c>
      <c r="K18" s="1">
        <f>SUM(K32)</f>
        <v>0</v>
      </c>
      <c r="L18" s="1">
        <f>SUM(M18:P18)</f>
        <v>0</v>
      </c>
      <c r="M18" s="1">
        <f>SUM(M19:M32)</f>
        <v>0</v>
      </c>
      <c r="N18" s="1">
        <f t="shared" ref="N18:P18" si="6">SUM(N19:N32)</f>
        <v>0</v>
      </c>
      <c r="O18" s="1">
        <f t="shared" si="6"/>
        <v>0</v>
      </c>
      <c r="P18" s="1">
        <f t="shared" si="6"/>
        <v>0</v>
      </c>
      <c r="Q18" s="1">
        <f>SUM(R18:U18)</f>
        <v>703.3</v>
      </c>
      <c r="R18" s="1">
        <f>SUM(R19:R32)</f>
        <v>703.3</v>
      </c>
      <c r="S18" s="1">
        <f t="shared" ref="S18:T18" si="7">SUM(S19:S32)</f>
        <v>0</v>
      </c>
      <c r="T18" s="1">
        <f t="shared" si="7"/>
        <v>0</v>
      </c>
      <c r="U18" s="1">
        <f>SUM(U19:U32)</f>
        <v>0</v>
      </c>
      <c r="V18" s="1">
        <f>SUM(W18:Z18)</f>
        <v>0</v>
      </c>
      <c r="W18" s="1">
        <f>SUM(W19:W32)</f>
        <v>0</v>
      </c>
      <c r="X18" s="1">
        <f t="shared" ref="X18:Z18" si="8">SUM(X19:X32)</f>
        <v>0</v>
      </c>
      <c r="Y18" s="1">
        <f t="shared" si="8"/>
        <v>0</v>
      </c>
      <c r="Z18" s="1">
        <f t="shared" si="8"/>
        <v>0</v>
      </c>
      <c r="AA18" s="1">
        <f>SUM(AB18:AE18)</f>
        <v>703.3</v>
      </c>
      <c r="AB18" s="1">
        <f>SUM(AB19:AB32)</f>
        <v>703.3</v>
      </c>
      <c r="AC18" s="1">
        <f t="shared" ref="AC18:AE18" si="9">SUM(AC19:AC32)</f>
        <v>0</v>
      </c>
      <c r="AD18" s="1">
        <f t="shared" si="9"/>
        <v>0</v>
      </c>
      <c r="AE18" s="1">
        <f t="shared" si="9"/>
        <v>0</v>
      </c>
      <c r="AF18" s="15"/>
    </row>
    <row r="19" spans="1:32" ht="37.5" hidden="1" customHeight="1">
      <c r="A19" s="2"/>
      <c r="B19" s="312" t="s">
        <v>506</v>
      </c>
      <c r="C19" s="313"/>
      <c r="D19" s="313"/>
      <c r="E19" s="313"/>
      <c r="F19" s="314"/>
      <c r="G19" s="1"/>
      <c r="H19" s="1"/>
      <c r="I19" s="1"/>
      <c r="J19" s="1"/>
      <c r="K19" s="1"/>
      <c r="L19" s="1">
        <f t="shared" ref="L19:L32" si="10">SUM(M19:P19)</f>
        <v>0</v>
      </c>
      <c r="M19" s="1"/>
      <c r="N19" s="1"/>
      <c r="O19" s="1"/>
      <c r="P19" s="1"/>
      <c r="Q19" s="1">
        <f>SUM(R19:U19)</f>
        <v>0</v>
      </c>
      <c r="R19" s="1"/>
      <c r="S19" s="27"/>
      <c r="T19" s="1"/>
      <c r="U19" s="1"/>
      <c r="V19" s="30">
        <f t="shared" ref="V19:V32" si="11">SUM(W19:Z19)</f>
        <v>0</v>
      </c>
      <c r="W19" s="1"/>
      <c r="X19" s="29"/>
      <c r="Y19" s="3"/>
      <c r="Z19" s="3"/>
      <c r="AA19" s="1">
        <f t="shared" ref="AA19:AA32" si="12">SUM(AB19:AE19)</f>
        <v>0</v>
      </c>
      <c r="AB19" s="1">
        <f>H19+M19+R19+W19</f>
        <v>0</v>
      </c>
      <c r="AC19" s="3">
        <f t="shared" ref="AC19:AE19" si="13">I19+N19+S19+X19</f>
        <v>0</v>
      </c>
      <c r="AD19" s="3">
        <f t="shared" si="13"/>
        <v>0</v>
      </c>
      <c r="AE19" s="3">
        <f t="shared" si="13"/>
        <v>0</v>
      </c>
      <c r="AF19" s="15"/>
    </row>
    <row r="20" spans="1:32" ht="37.5" hidden="1" customHeight="1">
      <c r="A20" s="2"/>
      <c r="B20" s="312" t="s">
        <v>507</v>
      </c>
      <c r="C20" s="313"/>
      <c r="D20" s="313"/>
      <c r="E20" s="313"/>
      <c r="F20" s="314"/>
      <c r="G20" s="1"/>
      <c r="H20" s="1"/>
      <c r="I20" s="1"/>
      <c r="J20" s="1"/>
      <c r="K20" s="1"/>
      <c r="L20" s="1">
        <f t="shared" si="10"/>
        <v>0</v>
      </c>
      <c r="M20" s="1"/>
      <c r="N20" s="1"/>
      <c r="O20" s="1"/>
      <c r="P20" s="1"/>
      <c r="Q20" s="1">
        <f t="shared" ref="Q20:Q32" si="14">SUM(R20:U20)</f>
        <v>0</v>
      </c>
      <c r="R20" s="1"/>
      <c r="S20" s="27"/>
      <c r="T20" s="1"/>
      <c r="U20" s="1"/>
      <c r="V20" s="30">
        <f t="shared" si="11"/>
        <v>0</v>
      </c>
      <c r="W20" s="1"/>
      <c r="X20" s="29"/>
      <c r="Y20" s="3"/>
      <c r="Z20" s="3"/>
      <c r="AA20" s="1">
        <f t="shared" si="12"/>
        <v>0</v>
      </c>
      <c r="AB20" s="1">
        <f t="shared" ref="AB20:AB32" si="15">H20+M20+R20+W20</f>
        <v>0</v>
      </c>
      <c r="AC20" s="3">
        <f t="shared" ref="AC20:AC32" si="16">I20+N20+S20+X20</f>
        <v>0</v>
      </c>
      <c r="AD20" s="3">
        <f t="shared" ref="AD20:AD32" si="17">J20+O20+T20+Y20</f>
        <v>0</v>
      </c>
      <c r="AE20" s="3">
        <f t="shared" ref="AE20:AE32" si="18">K20+P20+U20+Z20</f>
        <v>0</v>
      </c>
      <c r="AF20" s="15"/>
    </row>
    <row r="21" spans="1:32" ht="37.5" hidden="1" customHeight="1">
      <c r="A21" s="2"/>
      <c r="B21" s="312" t="s">
        <v>508</v>
      </c>
      <c r="C21" s="313"/>
      <c r="D21" s="313"/>
      <c r="E21" s="313"/>
      <c r="F21" s="314"/>
      <c r="G21" s="1"/>
      <c r="H21" s="1"/>
      <c r="I21" s="1"/>
      <c r="J21" s="1"/>
      <c r="K21" s="1"/>
      <c r="L21" s="1">
        <f t="shared" si="10"/>
        <v>0</v>
      </c>
      <c r="M21" s="1"/>
      <c r="N21" s="1"/>
      <c r="O21" s="1"/>
      <c r="P21" s="1"/>
      <c r="Q21" s="1">
        <f t="shared" si="14"/>
        <v>0</v>
      </c>
      <c r="R21" s="1"/>
      <c r="S21" s="28"/>
      <c r="T21" s="1"/>
      <c r="U21" s="1"/>
      <c r="V21" s="30">
        <f t="shared" si="11"/>
        <v>0</v>
      </c>
      <c r="W21" s="1"/>
      <c r="X21" s="29"/>
      <c r="Y21" s="3"/>
      <c r="Z21" s="3"/>
      <c r="AA21" s="1">
        <f t="shared" si="12"/>
        <v>0</v>
      </c>
      <c r="AB21" s="1">
        <f t="shared" si="15"/>
        <v>0</v>
      </c>
      <c r="AC21" s="3">
        <f t="shared" si="16"/>
        <v>0</v>
      </c>
      <c r="AD21" s="3">
        <f t="shared" si="17"/>
        <v>0</v>
      </c>
      <c r="AE21" s="3">
        <f t="shared" si="18"/>
        <v>0</v>
      </c>
      <c r="AF21" s="15"/>
    </row>
    <row r="22" spans="1:32" ht="37.5" hidden="1" customHeight="1">
      <c r="A22" s="2"/>
      <c r="B22" s="312" t="s">
        <v>509</v>
      </c>
      <c r="C22" s="313"/>
      <c r="D22" s="313"/>
      <c r="E22" s="313"/>
      <c r="F22" s="314"/>
      <c r="G22" s="1"/>
      <c r="H22" s="1"/>
      <c r="I22" s="1"/>
      <c r="J22" s="1"/>
      <c r="K22" s="1"/>
      <c r="L22" s="1">
        <f t="shared" si="10"/>
        <v>0</v>
      </c>
      <c r="M22" s="1"/>
      <c r="N22" s="1"/>
      <c r="O22" s="1"/>
      <c r="P22" s="1"/>
      <c r="Q22" s="1">
        <f t="shared" si="14"/>
        <v>0</v>
      </c>
      <c r="R22" s="1"/>
      <c r="S22" s="28"/>
      <c r="T22" s="1"/>
      <c r="U22" s="1"/>
      <c r="V22" s="30">
        <f t="shared" si="11"/>
        <v>0</v>
      </c>
      <c r="W22" s="1"/>
      <c r="X22" s="29"/>
      <c r="Y22" s="3"/>
      <c r="Z22" s="3"/>
      <c r="AA22" s="1">
        <f t="shared" si="12"/>
        <v>0</v>
      </c>
      <c r="AB22" s="1">
        <f t="shared" si="15"/>
        <v>0</v>
      </c>
      <c r="AC22" s="3">
        <f t="shared" si="16"/>
        <v>0</v>
      </c>
      <c r="AD22" s="3">
        <f t="shared" si="17"/>
        <v>0</v>
      </c>
      <c r="AE22" s="3">
        <f t="shared" si="18"/>
        <v>0</v>
      </c>
      <c r="AF22" s="15"/>
    </row>
    <row r="23" spans="1:32" ht="37.5" hidden="1" customHeight="1">
      <c r="A23" s="2"/>
      <c r="B23" s="329" t="s">
        <v>510</v>
      </c>
      <c r="C23" s="330"/>
      <c r="D23" s="330"/>
      <c r="E23" s="330"/>
      <c r="F23" s="331"/>
      <c r="G23" s="1"/>
      <c r="H23" s="1"/>
      <c r="I23" s="1"/>
      <c r="J23" s="1"/>
      <c r="K23" s="1"/>
      <c r="L23" s="1">
        <f t="shared" si="10"/>
        <v>0</v>
      </c>
      <c r="M23" s="1"/>
      <c r="N23" s="1"/>
      <c r="O23" s="1"/>
      <c r="P23" s="1"/>
      <c r="Q23" s="1">
        <f t="shared" si="14"/>
        <v>0</v>
      </c>
      <c r="R23" s="1"/>
      <c r="S23" s="3"/>
      <c r="T23" s="3"/>
      <c r="U23" s="3"/>
      <c r="V23" s="30">
        <f t="shared" si="11"/>
        <v>0</v>
      </c>
      <c r="W23" s="1"/>
      <c r="X23" s="1"/>
      <c r="Y23" s="3"/>
      <c r="Z23" s="3"/>
      <c r="AA23" s="1">
        <f t="shared" si="12"/>
        <v>0</v>
      </c>
      <c r="AB23" s="1">
        <f t="shared" si="15"/>
        <v>0</v>
      </c>
      <c r="AC23" s="3">
        <f t="shared" si="16"/>
        <v>0</v>
      </c>
      <c r="AD23" s="3">
        <f t="shared" si="17"/>
        <v>0</v>
      </c>
      <c r="AE23" s="3">
        <f t="shared" si="18"/>
        <v>0</v>
      </c>
      <c r="AF23" s="15"/>
    </row>
    <row r="24" spans="1:32" ht="37.5" hidden="1" customHeight="1">
      <c r="A24" s="2"/>
      <c r="B24" s="329" t="s">
        <v>511</v>
      </c>
      <c r="C24" s="330"/>
      <c r="D24" s="330"/>
      <c r="E24" s="330"/>
      <c r="F24" s="331"/>
      <c r="G24" s="1"/>
      <c r="H24" s="1"/>
      <c r="I24" s="1"/>
      <c r="J24" s="1"/>
      <c r="K24" s="1"/>
      <c r="L24" s="1">
        <f t="shared" si="10"/>
        <v>0</v>
      </c>
      <c r="M24" s="1"/>
      <c r="N24" s="1"/>
      <c r="O24" s="1"/>
      <c r="P24" s="1"/>
      <c r="Q24" s="1">
        <f t="shared" si="14"/>
        <v>0</v>
      </c>
      <c r="R24" s="1"/>
      <c r="S24" s="3"/>
      <c r="T24" s="3"/>
      <c r="U24" s="1"/>
      <c r="V24" s="1">
        <f t="shared" si="11"/>
        <v>0</v>
      </c>
      <c r="W24" s="1"/>
      <c r="X24" s="1"/>
      <c r="Y24" s="3"/>
      <c r="Z24" s="3"/>
      <c r="AA24" s="1">
        <f t="shared" si="12"/>
        <v>0</v>
      </c>
      <c r="AB24" s="1">
        <f t="shared" si="15"/>
        <v>0</v>
      </c>
      <c r="AC24" s="3">
        <f t="shared" si="16"/>
        <v>0</v>
      </c>
      <c r="AD24" s="3">
        <f t="shared" si="17"/>
        <v>0</v>
      </c>
      <c r="AE24" s="3">
        <f t="shared" si="18"/>
        <v>0</v>
      </c>
      <c r="AF24" s="15"/>
    </row>
    <row r="25" spans="1:32" ht="42" hidden="1" customHeight="1">
      <c r="A25" s="2"/>
      <c r="B25" s="329" t="s">
        <v>512</v>
      </c>
      <c r="C25" s="330"/>
      <c r="D25" s="330"/>
      <c r="E25" s="330"/>
      <c r="F25" s="331"/>
      <c r="G25" s="1"/>
      <c r="H25" s="1"/>
      <c r="I25" s="1"/>
      <c r="J25" s="1"/>
      <c r="K25" s="1"/>
      <c r="L25" s="1">
        <f t="shared" si="10"/>
        <v>0</v>
      </c>
      <c r="M25" s="1"/>
      <c r="N25" s="1"/>
      <c r="O25" s="1"/>
      <c r="P25" s="1"/>
      <c r="Q25" s="1">
        <f t="shared" si="14"/>
        <v>0</v>
      </c>
      <c r="R25" s="1"/>
      <c r="S25" s="3"/>
      <c r="T25" s="3"/>
      <c r="U25" s="1"/>
      <c r="V25" s="1">
        <f t="shared" si="11"/>
        <v>0</v>
      </c>
      <c r="W25" s="1"/>
      <c r="X25" s="1"/>
      <c r="Y25" s="3"/>
      <c r="Z25" s="3"/>
      <c r="AA25" s="1">
        <f t="shared" si="12"/>
        <v>0</v>
      </c>
      <c r="AB25" s="1">
        <f t="shared" si="15"/>
        <v>0</v>
      </c>
      <c r="AC25" s="3">
        <f t="shared" si="16"/>
        <v>0</v>
      </c>
      <c r="AD25" s="3">
        <f t="shared" si="17"/>
        <v>0</v>
      </c>
      <c r="AE25" s="3">
        <f t="shared" si="18"/>
        <v>0</v>
      </c>
      <c r="AF25" s="15"/>
    </row>
    <row r="26" spans="1:32" ht="42" hidden="1" customHeight="1">
      <c r="A26" s="2"/>
      <c r="B26" s="329" t="s">
        <v>513</v>
      </c>
      <c r="C26" s="330"/>
      <c r="D26" s="330"/>
      <c r="E26" s="330"/>
      <c r="F26" s="331"/>
      <c r="G26" s="1"/>
      <c r="H26" s="1"/>
      <c r="I26" s="1"/>
      <c r="J26" s="1"/>
      <c r="K26" s="1"/>
      <c r="L26" s="1">
        <f t="shared" si="10"/>
        <v>0</v>
      </c>
      <c r="M26" s="1"/>
      <c r="N26" s="1"/>
      <c r="O26" s="1"/>
      <c r="P26" s="1"/>
      <c r="Q26" s="1">
        <f t="shared" si="14"/>
        <v>0</v>
      </c>
      <c r="R26" s="1"/>
      <c r="S26" s="3"/>
      <c r="T26" s="3"/>
      <c r="U26" s="1"/>
      <c r="V26" s="1">
        <f t="shared" si="11"/>
        <v>0</v>
      </c>
      <c r="W26" s="1"/>
      <c r="X26" s="1"/>
      <c r="Y26" s="3"/>
      <c r="Z26" s="3"/>
      <c r="AA26" s="1">
        <f t="shared" si="12"/>
        <v>0</v>
      </c>
      <c r="AB26" s="1">
        <f t="shared" si="15"/>
        <v>0</v>
      </c>
      <c r="AC26" s="3">
        <f t="shared" si="16"/>
        <v>0</v>
      </c>
      <c r="AD26" s="3">
        <f t="shared" si="17"/>
        <v>0</v>
      </c>
      <c r="AE26" s="3">
        <f t="shared" si="18"/>
        <v>0</v>
      </c>
      <c r="AF26" s="15"/>
    </row>
    <row r="27" spans="1:32" ht="42" hidden="1" customHeight="1">
      <c r="A27" s="2"/>
      <c r="B27" s="329" t="s">
        <v>514</v>
      </c>
      <c r="C27" s="330"/>
      <c r="D27" s="330"/>
      <c r="E27" s="330"/>
      <c r="F27" s="331"/>
      <c r="G27" s="1"/>
      <c r="H27" s="1"/>
      <c r="I27" s="1"/>
      <c r="J27" s="1"/>
      <c r="K27" s="1"/>
      <c r="L27" s="1">
        <f t="shared" si="10"/>
        <v>0</v>
      </c>
      <c r="M27" s="1"/>
      <c r="N27" s="1"/>
      <c r="O27" s="1"/>
      <c r="P27" s="1"/>
      <c r="Q27" s="1">
        <f t="shared" si="14"/>
        <v>0</v>
      </c>
      <c r="R27" s="1"/>
      <c r="S27" s="3"/>
      <c r="T27" s="3"/>
      <c r="U27" s="1"/>
      <c r="V27" s="1">
        <f t="shared" si="11"/>
        <v>0</v>
      </c>
      <c r="W27" s="1"/>
      <c r="X27" s="1"/>
      <c r="Y27" s="3"/>
      <c r="Z27" s="3"/>
      <c r="AA27" s="1">
        <f t="shared" si="12"/>
        <v>0</v>
      </c>
      <c r="AB27" s="1">
        <f t="shared" si="15"/>
        <v>0</v>
      </c>
      <c r="AC27" s="3">
        <f t="shared" si="16"/>
        <v>0</v>
      </c>
      <c r="AD27" s="3">
        <f t="shared" si="17"/>
        <v>0</v>
      </c>
      <c r="AE27" s="3">
        <f t="shared" si="18"/>
        <v>0</v>
      </c>
      <c r="AF27" s="15"/>
    </row>
    <row r="28" spans="1:32" ht="42" hidden="1" customHeight="1">
      <c r="A28" s="2"/>
      <c r="B28" s="329" t="s">
        <v>515</v>
      </c>
      <c r="C28" s="330"/>
      <c r="D28" s="330"/>
      <c r="E28" s="330"/>
      <c r="F28" s="331"/>
      <c r="G28" s="1"/>
      <c r="H28" s="1"/>
      <c r="I28" s="1"/>
      <c r="J28" s="1"/>
      <c r="K28" s="1"/>
      <c r="L28" s="1">
        <f t="shared" si="10"/>
        <v>0</v>
      </c>
      <c r="M28" s="1"/>
      <c r="N28" s="1"/>
      <c r="O28" s="1"/>
      <c r="P28" s="1"/>
      <c r="Q28" s="1">
        <f t="shared" si="14"/>
        <v>0</v>
      </c>
      <c r="R28" s="1"/>
      <c r="S28" s="3"/>
      <c r="T28" s="3"/>
      <c r="U28" s="1"/>
      <c r="V28" s="1">
        <f t="shared" si="11"/>
        <v>0</v>
      </c>
      <c r="W28" s="1"/>
      <c r="X28" s="1"/>
      <c r="Y28" s="3"/>
      <c r="Z28" s="3"/>
      <c r="AA28" s="1">
        <f t="shared" si="12"/>
        <v>0</v>
      </c>
      <c r="AB28" s="1">
        <f t="shared" si="15"/>
        <v>0</v>
      </c>
      <c r="AC28" s="3">
        <f t="shared" si="16"/>
        <v>0</v>
      </c>
      <c r="AD28" s="3">
        <f t="shared" si="17"/>
        <v>0</v>
      </c>
      <c r="AE28" s="3">
        <f t="shared" si="18"/>
        <v>0</v>
      </c>
      <c r="AF28" s="15"/>
    </row>
    <row r="29" spans="1:32" ht="42" hidden="1" customHeight="1">
      <c r="A29" s="2"/>
      <c r="B29" s="329"/>
      <c r="C29" s="330"/>
      <c r="D29" s="330"/>
      <c r="E29" s="330"/>
      <c r="F29" s="331"/>
      <c r="G29" s="1"/>
      <c r="H29" s="1"/>
      <c r="I29" s="1"/>
      <c r="J29" s="1"/>
      <c r="K29" s="1"/>
      <c r="L29" s="1">
        <f t="shared" si="10"/>
        <v>0</v>
      </c>
      <c r="M29" s="1"/>
      <c r="N29" s="1"/>
      <c r="O29" s="1"/>
      <c r="P29" s="1"/>
      <c r="Q29" s="1">
        <f t="shared" si="14"/>
        <v>0</v>
      </c>
      <c r="R29" s="1"/>
      <c r="S29" s="3"/>
      <c r="T29" s="3"/>
      <c r="U29" s="1"/>
      <c r="V29" s="1">
        <f t="shared" si="11"/>
        <v>0</v>
      </c>
      <c r="W29" s="1"/>
      <c r="X29" s="1"/>
      <c r="Y29" s="3"/>
      <c r="Z29" s="3"/>
      <c r="AA29" s="1">
        <f t="shared" si="12"/>
        <v>0</v>
      </c>
      <c r="AB29" s="1">
        <f t="shared" si="15"/>
        <v>0</v>
      </c>
      <c r="AC29" s="3">
        <f t="shared" si="16"/>
        <v>0</v>
      </c>
      <c r="AD29" s="3">
        <f t="shared" si="17"/>
        <v>0</v>
      </c>
      <c r="AE29" s="3">
        <f t="shared" si="18"/>
        <v>0</v>
      </c>
      <c r="AF29" s="15"/>
    </row>
    <row r="30" spans="1:32" ht="42" hidden="1" customHeight="1">
      <c r="A30" s="2"/>
      <c r="B30" s="329"/>
      <c r="C30" s="330"/>
      <c r="D30" s="330"/>
      <c r="E30" s="330"/>
      <c r="F30" s="33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f t="shared" si="14"/>
        <v>0</v>
      </c>
      <c r="R30" s="1"/>
      <c r="S30" s="3"/>
      <c r="T30" s="3"/>
      <c r="U30" s="3"/>
      <c r="V30" s="1"/>
      <c r="W30" s="1"/>
      <c r="X30" s="1"/>
      <c r="Y30" s="3"/>
      <c r="Z30" s="3"/>
      <c r="AA30" s="1">
        <f t="shared" si="12"/>
        <v>0</v>
      </c>
      <c r="AB30" s="1">
        <f t="shared" ref="AB30" si="19">H30+M30+R30+W30</f>
        <v>0</v>
      </c>
      <c r="AC30" s="3">
        <f t="shared" ref="AC30" si="20">I30+N30+S30+X30</f>
        <v>0</v>
      </c>
      <c r="AD30" s="3">
        <f t="shared" ref="AD30" si="21">J30+O30+T30+Y30</f>
        <v>0</v>
      </c>
      <c r="AE30" s="3">
        <f t="shared" ref="AE30" si="22">K30+P30+U30+Z30</f>
        <v>0</v>
      </c>
      <c r="AF30" s="15"/>
    </row>
    <row r="31" spans="1:32" ht="42" customHeight="1">
      <c r="A31" s="2"/>
      <c r="B31" s="329" t="s">
        <v>516</v>
      </c>
      <c r="C31" s="330"/>
      <c r="D31" s="330"/>
      <c r="E31" s="330"/>
      <c r="F31" s="331"/>
      <c r="G31" s="1"/>
      <c r="H31" s="1"/>
      <c r="I31" s="1"/>
      <c r="J31" s="1"/>
      <c r="K31" s="1"/>
      <c r="L31" s="1">
        <f t="shared" si="10"/>
        <v>0</v>
      </c>
      <c r="M31" s="1"/>
      <c r="N31" s="1"/>
      <c r="O31" s="1"/>
      <c r="P31" s="3"/>
      <c r="Q31" s="1">
        <f t="shared" si="14"/>
        <v>703.3</v>
      </c>
      <c r="R31" s="1">
        <v>703.3</v>
      </c>
      <c r="S31" s="3"/>
      <c r="T31" s="3"/>
      <c r="U31" s="3"/>
      <c r="V31" s="1">
        <f t="shared" si="11"/>
        <v>0</v>
      </c>
      <c r="W31" s="1"/>
      <c r="X31" s="1"/>
      <c r="Y31" s="3"/>
      <c r="Z31" s="3"/>
      <c r="AA31" s="1">
        <f t="shared" si="12"/>
        <v>703.3</v>
      </c>
      <c r="AB31" s="1">
        <f t="shared" ref="AB31" si="23">H31+M31+R31+W31</f>
        <v>703.3</v>
      </c>
      <c r="AC31" s="3">
        <f t="shared" ref="AC31" si="24">I31+N31+S31+X31</f>
        <v>0</v>
      </c>
      <c r="AD31" s="3">
        <f t="shared" ref="AD31" si="25">J31+O31+T31+Y31</f>
        <v>0</v>
      </c>
      <c r="AE31" s="3">
        <f t="shared" ref="AE31" si="26">K31+P31+U31+Z31</f>
        <v>0</v>
      </c>
      <c r="AF31" s="15"/>
    </row>
    <row r="32" spans="1:32" ht="30" customHeight="1">
      <c r="A32" s="2"/>
      <c r="B32" s="329" t="s">
        <v>421</v>
      </c>
      <c r="C32" s="330"/>
      <c r="D32" s="330"/>
      <c r="E32" s="330"/>
      <c r="F32" s="331"/>
      <c r="G32" s="3"/>
      <c r="H32" s="3"/>
      <c r="I32" s="3"/>
      <c r="J32" s="3"/>
      <c r="K32" s="3"/>
      <c r="L32" s="1">
        <f t="shared" si="10"/>
        <v>0</v>
      </c>
      <c r="M32" s="3"/>
      <c r="N32" s="3"/>
      <c r="O32" s="3"/>
      <c r="P32" s="3"/>
      <c r="Q32" s="1">
        <f t="shared" si="14"/>
        <v>0</v>
      </c>
      <c r="R32" s="3"/>
      <c r="S32" s="3"/>
      <c r="T32" s="3"/>
      <c r="U32" s="3"/>
      <c r="V32" s="1">
        <f t="shared" si="11"/>
        <v>0</v>
      </c>
      <c r="W32" s="4"/>
      <c r="X32" s="4"/>
      <c r="Y32" s="4"/>
      <c r="Z32" s="4"/>
      <c r="AA32" s="1">
        <f t="shared" si="12"/>
        <v>0</v>
      </c>
      <c r="AB32" s="1">
        <f t="shared" si="15"/>
        <v>0</v>
      </c>
      <c r="AC32" s="3">
        <f t="shared" si="16"/>
        <v>0</v>
      </c>
      <c r="AD32" s="3">
        <f t="shared" si="17"/>
        <v>0</v>
      </c>
      <c r="AE32" s="3">
        <f t="shared" si="18"/>
        <v>0</v>
      </c>
      <c r="AF32" s="15"/>
    </row>
    <row r="33" spans="1:32" ht="40.5" customHeight="1">
      <c r="A33" s="344" t="s">
        <v>21</v>
      </c>
      <c r="B33" s="345"/>
      <c r="C33" s="345"/>
      <c r="D33" s="345"/>
      <c r="E33" s="345"/>
      <c r="F33" s="346"/>
      <c r="G33" s="1">
        <f t="shared" ref="G33:AE33" si="27">SUM(G18)</f>
        <v>0</v>
      </c>
      <c r="H33" s="1">
        <f t="shared" si="27"/>
        <v>0</v>
      </c>
      <c r="I33" s="1">
        <f t="shared" si="27"/>
        <v>0</v>
      </c>
      <c r="J33" s="1">
        <f t="shared" si="27"/>
        <v>0</v>
      </c>
      <c r="K33" s="1">
        <f t="shared" si="27"/>
        <v>0</v>
      </c>
      <c r="L33" s="1">
        <f t="shared" si="27"/>
        <v>0</v>
      </c>
      <c r="M33" s="1">
        <f t="shared" si="27"/>
        <v>0</v>
      </c>
      <c r="N33" s="1">
        <f t="shared" si="27"/>
        <v>0</v>
      </c>
      <c r="O33" s="1">
        <f t="shared" si="27"/>
        <v>0</v>
      </c>
      <c r="P33" s="1">
        <f t="shared" si="27"/>
        <v>0</v>
      </c>
      <c r="Q33" s="1">
        <f t="shared" si="27"/>
        <v>703.3</v>
      </c>
      <c r="R33" s="1">
        <f t="shared" si="27"/>
        <v>703.3</v>
      </c>
      <c r="S33" s="1">
        <f t="shared" si="27"/>
        <v>0</v>
      </c>
      <c r="T33" s="1">
        <f t="shared" si="27"/>
        <v>0</v>
      </c>
      <c r="U33" s="1">
        <f t="shared" si="27"/>
        <v>0</v>
      </c>
      <c r="V33" s="1">
        <f t="shared" si="27"/>
        <v>0</v>
      </c>
      <c r="W33" s="1">
        <f t="shared" si="27"/>
        <v>0</v>
      </c>
      <c r="X33" s="1">
        <f t="shared" si="27"/>
        <v>0</v>
      </c>
      <c r="Y33" s="1">
        <f t="shared" si="27"/>
        <v>0</v>
      </c>
      <c r="Z33" s="1">
        <f t="shared" si="27"/>
        <v>0</v>
      </c>
      <c r="AA33" s="1">
        <f t="shared" si="27"/>
        <v>703.3</v>
      </c>
      <c r="AB33" s="1">
        <f t="shared" si="27"/>
        <v>703.3</v>
      </c>
      <c r="AC33" s="1">
        <f t="shared" si="27"/>
        <v>0</v>
      </c>
      <c r="AD33" s="1">
        <f t="shared" si="27"/>
        <v>0</v>
      </c>
      <c r="AE33" s="1">
        <f t="shared" si="27"/>
        <v>0</v>
      </c>
      <c r="AF33" s="15"/>
    </row>
    <row r="34" spans="1:32" ht="36" customHeight="1">
      <c r="A34" s="341" t="s">
        <v>22</v>
      </c>
      <c r="B34" s="342"/>
      <c r="C34" s="342"/>
      <c r="D34" s="342"/>
      <c r="E34" s="342"/>
      <c r="F34" s="343"/>
      <c r="G34" s="17">
        <f>G33/AA33*100</f>
        <v>0</v>
      </c>
      <c r="H34" s="17"/>
      <c r="I34" s="17"/>
      <c r="J34" s="17"/>
      <c r="K34" s="17"/>
      <c r="L34" s="17">
        <v>100</v>
      </c>
      <c r="M34" s="17"/>
      <c r="N34" s="17"/>
      <c r="O34" s="17"/>
      <c r="P34" s="17">
        <v>100</v>
      </c>
      <c r="Q34" s="17"/>
      <c r="R34" s="17"/>
      <c r="S34" s="17"/>
      <c r="T34" s="17"/>
      <c r="U34" s="17"/>
      <c r="V34" s="17">
        <v>0</v>
      </c>
      <c r="W34" s="17"/>
      <c r="X34" s="17"/>
      <c r="Y34" s="17"/>
      <c r="Z34" s="17"/>
      <c r="AA34" s="17">
        <v>100</v>
      </c>
      <c r="AB34" s="17"/>
      <c r="AC34" s="17"/>
      <c r="AD34" s="17"/>
      <c r="AE34" s="17">
        <v>100</v>
      </c>
      <c r="AF34" s="15"/>
    </row>
    <row r="35" spans="1:32" ht="20.100000000000001" customHeight="1">
      <c r="A35" s="18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8"/>
      <c r="T35" s="18"/>
      <c r="U35" s="18"/>
      <c r="V35" s="18"/>
      <c r="W35" s="19"/>
      <c r="X35" s="18"/>
      <c r="Y35" s="18"/>
      <c r="Z35" s="18"/>
      <c r="AA35" s="18"/>
    </row>
    <row r="36" spans="1:32" s="10" customFormat="1" ht="20.100000000000001" customHeight="1">
      <c r="C36" s="7"/>
      <c r="D36" s="7"/>
      <c r="E36" s="7"/>
      <c r="F36" s="7"/>
      <c r="G36" s="7"/>
      <c r="H36" s="7"/>
      <c r="I36" s="7"/>
      <c r="J36" s="7"/>
      <c r="K36" s="7"/>
    </row>
    <row r="37" spans="1:32" s="20" customFormat="1" ht="36" customHeight="1">
      <c r="B37" s="335" t="s">
        <v>420</v>
      </c>
      <c r="C37" s="336"/>
      <c r="D37" s="336"/>
      <c r="E37" s="336"/>
      <c r="F37" s="336"/>
      <c r="G37" s="21"/>
      <c r="H37" s="21"/>
      <c r="I37" s="21"/>
      <c r="J37" s="21"/>
      <c r="K37" s="21"/>
      <c r="L37" s="337" t="s">
        <v>60</v>
      </c>
      <c r="M37" s="337"/>
      <c r="N37" s="337"/>
      <c r="O37" s="337"/>
      <c r="P37" s="337"/>
      <c r="V37" s="338" t="s">
        <v>419</v>
      </c>
      <c r="W37" s="338"/>
      <c r="X37" s="338"/>
      <c r="Y37" s="338"/>
      <c r="Z37" s="338"/>
    </row>
    <row r="38" spans="1:32" s="10" customFormat="1" ht="19.5" customHeight="1">
      <c r="B38" s="22"/>
      <c r="C38" s="10" t="s">
        <v>27</v>
      </c>
      <c r="E38" s="22"/>
      <c r="F38" s="22"/>
      <c r="G38" s="22"/>
      <c r="H38" s="22"/>
      <c r="I38" s="22"/>
      <c r="J38" s="22"/>
      <c r="K38" s="22"/>
      <c r="M38" s="22"/>
      <c r="N38" s="10" t="s">
        <v>28</v>
      </c>
      <c r="O38" s="22"/>
      <c r="Q38" s="22"/>
      <c r="R38" s="22"/>
      <c r="S38" s="22"/>
      <c r="V38" s="334" t="s">
        <v>39</v>
      </c>
      <c r="W38" s="334"/>
      <c r="X38" s="334"/>
      <c r="Y38" s="334"/>
      <c r="Z38" s="334"/>
    </row>
    <row r="39" spans="1:32" s="10" customFormat="1" ht="19.5" customHeight="1">
      <c r="B39" s="22"/>
      <c r="E39" s="22"/>
      <c r="F39" s="22"/>
      <c r="G39" s="22"/>
      <c r="H39" s="22"/>
      <c r="I39" s="22"/>
      <c r="J39" s="22"/>
      <c r="K39" s="22"/>
      <c r="M39" s="22"/>
      <c r="O39" s="22"/>
      <c r="Q39" s="22"/>
      <c r="R39" s="22"/>
      <c r="S39" s="22"/>
    </row>
    <row r="40" spans="1:32" s="10" customFormat="1" ht="19.5" customHeight="1">
      <c r="B40" s="22"/>
      <c r="E40" s="22"/>
      <c r="F40" s="22"/>
      <c r="G40" s="22"/>
      <c r="H40" s="22"/>
      <c r="I40" s="22"/>
      <c r="J40" s="22"/>
      <c r="K40" s="22"/>
      <c r="M40" s="22"/>
      <c r="O40" s="22"/>
      <c r="Q40" s="22"/>
      <c r="R40" s="22"/>
      <c r="S40" s="22"/>
    </row>
    <row r="41" spans="1:32" s="10" customFormat="1" ht="19.5" customHeight="1">
      <c r="B41" s="22"/>
      <c r="E41" s="22"/>
      <c r="F41" s="22"/>
      <c r="G41" s="22"/>
      <c r="H41" s="22"/>
      <c r="I41" s="22"/>
      <c r="J41" s="22"/>
      <c r="K41" s="22"/>
      <c r="M41" s="22"/>
      <c r="O41" s="22"/>
      <c r="Q41" s="22"/>
      <c r="R41" s="22"/>
      <c r="S41" s="22"/>
    </row>
    <row r="42" spans="1:32" s="10" customFormat="1" ht="19.5" customHeight="1">
      <c r="B42" s="22"/>
      <c r="E42" s="22"/>
      <c r="F42" s="22"/>
      <c r="G42" s="22"/>
      <c r="H42" s="22"/>
      <c r="I42" s="22"/>
      <c r="J42" s="22"/>
      <c r="K42" s="22"/>
      <c r="M42" s="22"/>
      <c r="O42" s="22"/>
      <c r="Q42" s="22"/>
      <c r="R42" s="22"/>
      <c r="S42" s="22"/>
    </row>
    <row r="43" spans="1:32" s="10" customFormat="1" ht="19.5" customHeight="1">
      <c r="B43" s="22"/>
      <c r="E43" s="22"/>
      <c r="F43" s="22"/>
      <c r="G43" s="22"/>
      <c r="H43" s="22"/>
      <c r="I43" s="22"/>
      <c r="J43" s="22"/>
      <c r="K43" s="22"/>
      <c r="M43" s="22"/>
      <c r="O43" s="22"/>
      <c r="Q43" s="22"/>
      <c r="R43" s="22"/>
      <c r="S43" s="22"/>
    </row>
    <row r="44" spans="1:32" s="10" customFormat="1" ht="19.5" customHeight="1">
      <c r="B44" s="22"/>
      <c r="E44" s="22"/>
      <c r="F44" s="22"/>
      <c r="G44" s="22"/>
      <c r="H44" s="22"/>
      <c r="I44" s="22"/>
      <c r="J44" s="22"/>
      <c r="K44" s="22"/>
      <c r="M44" s="22"/>
      <c r="O44" s="22"/>
      <c r="Q44" s="22"/>
      <c r="R44" s="22"/>
      <c r="S44" s="22"/>
    </row>
    <row r="45" spans="1:32" s="10" customFormat="1" ht="19.5" customHeight="1">
      <c r="B45" s="339" t="s">
        <v>437</v>
      </c>
      <c r="C45" s="339"/>
      <c r="D45" s="339"/>
      <c r="E45" s="339"/>
      <c r="F45" s="339"/>
      <c r="G45" s="339"/>
      <c r="H45" s="339"/>
      <c r="I45" s="23"/>
      <c r="J45" s="23"/>
      <c r="K45" s="23"/>
      <c r="L45" s="23"/>
      <c r="M45" s="8"/>
      <c r="N45" s="24"/>
      <c r="O45" s="8"/>
      <c r="P45" s="24"/>
      <c r="Q45" s="8"/>
      <c r="R45" s="24"/>
      <c r="S45" s="24"/>
      <c r="T45" s="24"/>
      <c r="U45" s="8"/>
      <c r="V45" s="340" t="s">
        <v>438</v>
      </c>
      <c r="W45" s="340"/>
      <c r="X45" s="340"/>
      <c r="Y45" s="340"/>
    </row>
    <row r="46" spans="1:32" s="10" customFormat="1" ht="46.5" customHeight="1">
      <c r="B46" s="339"/>
      <c r="C46" s="339"/>
      <c r="D46" s="339"/>
      <c r="E46" s="339"/>
      <c r="F46" s="339"/>
      <c r="G46" s="339"/>
      <c r="H46" s="339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9"/>
      <c r="X46" s="9"/>
      <c r="Y46" s="9"/>
    </row>
    <row r="47" spans="1:32" s="10" customFormat="1" ht="19.5" customHeight="1">
      <c r="B47" s="22"/>
      <c r="E47" s="22"/>
      <c r="F47" s="22"/>
      <c r="G47" s="22"/>
      <c r="H47" s="22"/>
      <c r="I47" s="22"/>
      <c r="J47" s="22"/>
      <c r="K47" s="22"/>
      <c r="M47" s="22"/>
      <c r="O47" s="22"/>
      <c r="Q47" s="22"/>
      <c r="R47" s="22"/>
      <c r="S47" s="22"/>
    </row>
    <row r="48" spans="1:32" s="10" customFormat="1" ht="19.5" customHeight="1">
      <c r="B48" s="22"/>
      <c r="E48" s="22"/>
      <c r="F48" s="22"/>
      <c r="G48" s="22"/>
      <c r="H48" s="22"/>
      <c r="I48" s="22"/>
      <c r="J48" s="22"/>
      <c r="K48" s="22"/>
      <c r="M48" s="22"/>
      <c r="O48" s="22"/>
      <c r="Q48" s="22"/>
      <c r="R48" s="22"/>
      <c r="S48" s="22"/>
    </row>
    <row r="49" spans="1:21" s="10" customFormat="1" ht="19.5" customHeight="1">
      <c r="B49" s="22"/>
      <c r="E49" s="22"/>
      <c r="F49" s="22"/>
      <c r="G49" s="22"/>
      <c r="H49" s="22"/>
      <c r="I49" s="22"/>
      <c r="J49" s="22"/>
      <c r="K49" s="22"/>
      <c r="M49" s="22"/>
      <c r="O49" s="22"/>
      <c r="Q49" s="22"/>
      <c r="R49" s="22"/>
      <c r="S49" s="22"/>
    </row>
    <row r="50" spans="1:21" s="10" customFormat="1" ht="19.5" customHeight="1">
      <c r="B50" s="22"/>
      <c r="E50" s="22"/>
      <c r="F50" s="22"/>
      <c r="G50" s="22"/>
      <c r="H50" s="22"/>
      <c r="I50" s="22"/>
      <c r="J50" s="22"/>
      <c r="K50" s="22"/>
      <c r="M50" s="22"/>
      <c r="O50" s="22"/>
      <c r="Q50" s="22"/>
      <c r="R50" s="22"/>
      <c r="S50" s="22"/>
    </row>
    <row r="51" spans="1:21" s="10" customFormat="1" ht="19.5" customHeight="1">
      <c r="B51" s="22"/>
      <c r="E51" s="22"/>
      <c r="F51" s="22"/>
      <c r="G51" s="22"/>
      <c r="H51" s="22"/>
      <c r="I51" s="22"/>
      <c r="J51" s="22"/>
      <c r="K51" s="22"/>
      <c r="M51" s="22"/>
      <c r="O51" s="22"/>
      <c r="Q51" s="22"/>
      <c r="R51" s="22"/>
      <c r="S51" s="22"/>
    </row>
    <row r="52" spans="1:21" s="10" customFormat="1" ht="19.5" customHeight="1">
      <c r="B52" s="22"/>
      <c r="E52" s="22"/>
      <c r="F52" s="22"/>
      <c r="G52" s="22"/>
      <c r="H52" s="22"/>
      <c r="I52" s="22"/>
      <c r="J52" s="22"/>
      <c r="K52" s="22"/>
      <c r="M52" s="22"/>
      <c r="O52" s="22"/>
      <c r="Q52" s="22"/>
      <c r="R52" s="22"/>
      <c r="S52" s="22"/>
    </row>
    <row r="53" spans="1:21" s="10" customFormat="1" ht="19.5" customHeight="1">
      <c r="B53" s="22"/>
      <c r="E53" s="22"/>
      <c r="F53" s="22"/>
      <c r="G53" s="22"/>
      <c r="H53" s="22"/>
      <c r="I53" s="22"/>
      <c r="J53" s="22"/>
      <c r="K53" s="22"/>
      <c r="M53" s="22"/>
      <c r="O53" s="22"/>
      <c r="Q53" s="22"/>
      <c r="R53" s="22"/>
      <c r="S53" s="22"/>
    </row>
    <row r="54" spans="1:21" ht="20.100000000000001" customHeight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</row>
    <row r="55" spans="1:21" ht="20.100000000000001" customHeight="1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1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</row>
    <row r="57" spans="1:21" s="333" customFormat="1" ht="19.149999999999999" customHeight="1">
      <c r="A57" s="332" t="s">
        <v>118</v>
      </c>
    </row>
    <row r="60" spans="1:21">
      <c r="B60" s="26"/>
    </row>
    <row r="61" spans="1:21">
      <c r="B61" s="26"/>
    </row>
    <row r="62" spans="1:21">
      <c r="B62" s="26"/>
    </row>
    <row r="63" spans="1:21">
      <c r="B63" s="26"/>
    </row>
    <row r="64" spans="1:21">
      <c r="B64" s="26"/>
    </row>
    <row r="65" spans="2:2">
      <c r="B65" s="26"/>
    </row>
    <row r="66" spans="2:2">
      <c r="B66" s="26"/>
    </row>
  </sheetData>
  <mergeCells count="53">
    <mergeCell ref="AA4:AE4"/>
    <mergeCell ref="V5:V6"/>
    <mergeCell ref="V4:Z4"/>
    <mergeCell ref="Q4:U4"/>
    <mergeCell ref="AB5:AE5"/>
    <mergeCell ref="AA5:AA6"/>
    <mergeCell ref="W5:Z5"/>
    <mergeCell ref="Q5:Q6"/>
    <mergeCell ref="F2:X2"/>
    <mergeCell ref="R5:U5"/>
    <mergeCell ref="M5:P5"/>
    <mergeCell ref="L4:P4"/>
    <mergeCell ref="H5:K5"/>
    <mergeCell ref="L5:L6"/>
    <mergeCell ref="G4:K4"/>
    <mergeCell ref="G5:G6"/>
    <mergeCell ref="B4:F6"/>
    <mergeCell ref="B32:F32"/>
    <mergeCell ref="A34:F34"/>
    <mergeCell ref="A33:F33"/>
    <mergeCell ref="A4:A6"/>
    <mergeCell ref="B18:F18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A57:XFD57"/>
    <mergeCell ref="V38:Z38"/>
    <mergeCell ref="B37:F37"/>
    <mergeCell ref="L37:P37"/>
    <mergeCell ref="V37:Z37"/>
    <mergeCell ref="B45:H46"/>
    <mergeCell ref="V45:Y45"/>
    <mergeCell ref="B19:F19"/>
    <mergeCell ref="B25:F25"/>
    <mergeCell ref="B24:F24"/>
    <mergeCell ref="B20:F20"/>
    <mergeCell ref="B21:F21"/>
    <mergeCell ref="B22:F22"/>
    <mergeCell ref="B23:F23"/>
    <mergeCell ref="B28:F28"/>
    <mergeCell ref="B29:F29"/>
    <mergeCell ref="B26:F26"/>
    <mergeCell ref="B27:F27"/>
    <mergeCell ref="B31:F31"/>
    <mergeCell ref="B30:F30"/>
  </mergeCells>
  <phoneticPr fontId="3" type="noConversion"/>
  <pageMargins left="0.59055118110236227" right="0.59055118110236227" top="0.98425196850393704" bottom="0.39370078740157483" header="0.47244094488188981" footer="0.31496062992125984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до Руху'!Заголовки_для_печати</vt:lpstr>
      <vt:lpstr>'Розшифровка кап'!Заголовки_для_печати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2022-08-15T07:28:49Z</cp:lastPrinted>
  <dcterms:created xsi:type="dcterms:W3CDTF">2003-03-13T16:00:22Z</dcterms:created>
  <dcterms:modified xsi:type="dcterms:W3CDTF">2023-02-06T13:37:50Z</dcterms:modified>
</cp:coreProperties>
</file>